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updateLinks="always" defaultThemeVersion="124226"/>
  <mc:AlternateContent xmlns:mc="http://schemas.openxmlformats.org/markup-compatibility/2006">
    <mc:Choice Requires="x15">
      <x15ac:absPath xmlns:x15ac="http://schemas.microsoft.com/office/spreadsheetml/2010/11/ac" url="D:\1\DISEÑOS PAGINAS WEB\focatanques\"/>
    </mc:Choice>
  </mc:AlternateContent>
  <xr:revisionPtr revIDLastSave="0" documentId="13_ncr:1_{E866EAD3-4AA6-45F2-ACB4-75A50BF36FA4}" xr6:coauthVersionLast="47" xr6:coauthVersionMax="47" xr10:uidLastSave="{00000000-0000-0000-0000-000000000000}"/>
  <bookViews>
    <workbookView xWindow="22470" yWindow="510" windowWidth="23850" windowHeight="14190" tabRatio="667" xr2:uid="{00000000-000D-0000-FFFF-FFFF00000000}"/>
  </bookViews>
  <sheets>
    <sheet name="CUADRO GENERAL NACIONAL" sheetId="5" r:id="rId1"/>
  </sheets>
  <externalReferences>
    <externalReference r:id="rId2"/>
  </externalReferences>
  <definedNames>
    <definedName name="_xlnm._FilterDatabase" localSheetId="0" hidden="1">'CUADRO GENERAL NACIONAL'!$A$8:$J$13</definedName>
    <definedName name="_xlnm.Print_Area" localSheetId="0">'CUADRO GENERAL NACIONAL'!$A$1:$K$673</definedName>
    <definedName name="_xlnm.Print_Titles" localSheetId="0">'CUADRO GENERAL NACIONAL'!$1:$11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1" i="5" l="1"/>
  <c r="G599" i="5"/>
  <c r="G597" i="5"/>
  <c r="G595" i="5"/>
  <c r="G593" i="5"/>
  <c r="G585" i="5"/>
  <c r="G581" i="5"/>
  <c r="G579" i="5"/>
  <c r="G575" i="5"/>
  <c r="G573" i="5"/>
  <c r="H665" i="5"/>
  <c r="J665" i="5" s="1"/>
  <c r="H663" i="5"/>
  <c r="J663" i="5" s="1"/>
  <c r="G651" i="5"/>
  <c r="H651" i="5"/>
  <c r="J651" i="5" s="1"/>
  <c r="H661" i="5"/>
  <c r="J661" i="5" s="1"/>
  <c r="G84" i="5"/>
  <c r="H84" i="5"/>
  <c r="J84" i="5" s="1"/>
  <c r="H82" i="5"/>
  <c r="J82" i="5" s="1"/>
  <c r="H39" i="5"/>
  <c r="J39" i="5" s="1"/>
  <c r="H66" i="5"/>
  <c r="J66" i="5" s="1"/>
  <c r="H64" i="5"/>
  <c r="J64" i="5" s="1"/>
  <c r="G659" i="5"/>
  <c r="H659" i="5"/>
  <c r="J659" i="5" s="1"/>
  <c r="H653" i="5"/>
  <c r="J653" i="5" s="1"/>
  <c r="H657" i="5"/>
  <c r="J657" i="5" s="1"/>
  <c r="H655" i="5"/>
  <c r="J655" i="5" s="1"/>
  <c r="H649" i="5"/>
  <c r="J649" i="5" s="1"/>
  <c r="G545" i="5"/>
  <c r="G519" i="5"/>
  <c r="G517" i="5"/>
  <c r="G513" i="5"/>
  <c r="G482" i="5"/>
  <c r="G480" i="5"/>
  <c r="H641" i="5"/>
  <c r="J641" i="5" s="1"/>
  <c r="H647" i="5"/>
  <c r="J647" i="5" s="1"/>
  <c r="H645" i="5"/>
  <c r="J645" i="5" s="1"/>
  <c r="H643" i="5"/>
  <c r="J643" i="5" s="1"/>
  <c r="H639" i="5"/>
  <c r="J639" i="5"/>
  <c r="H631" i="5"/>
  <c r="J631" i="5"/>
  <c r="H635" i="5"/>
  <c r="J635" i="5"/>
  <c r="H637" i="5"/>
  <c r="J637" i="5"/>
  <c r="J633" i="5"/>
  <c r="J629" i="5"/>
  <c r="H619" i="5"/>
  <c r="J619" i="5"/>
  <c r="H621" i="5"/>
  <c r="J621" i="5"/>
  <c r="H623" i="5"/>
  <c r="J623" i="5"/>
  <c r="H625" i="5"/>
  <c r="J625" i="5"/>
  <c r="H627" i="5"/>
  <c r="J627" i="5"/>
  <c r="H617" i="5"/>
  <c r="J617" i="5"/>
  <c r="J97" i="5"/>
  <c r="J101" i="5"/>
  <c r="J202" i="5"/>
  <c r="J204" i="5"/>
  <c r="J228" i="5"/>
  <c r="J230" i="5"/>
  <c r="J280" i="5"/>
  <c r="J314" i="5"/>
  <c r="J316" i="5"/>
  <c r="J322" i="5"/>
  <c r="J324" i="5"/>
  <c r="J326" i="5"/>
  <c r="J328" i="5"/>
  <c r="J330" i="5"/>
  <c r="J332" i="5"/>
  <c r="J336" i="5"/>
  <c r="J338" i="5"/>
  <c r="J340" i="5"/>
  <c r="J342" i="5"/>
  <c r="J362" i="5"/>
  <c r="J364" i="5"/>
  <c r="J398" i="5"/>
  <c r="I440" i="5"/>
  <c r="J450" i="5"/>
  <c r="J452" i="5"/>
  <c r="I466" i="5"/>
  <c r="I468" i="5"/>
  <c r="I470" i="5"/>
  <c r="I472" i="5"/>
  <c r="I505" i="5"/>
  <c r="J505" i="5"/>
  <c r="J507" i="5"/>
  <c r="I509" i="5"/>
  <c r="J509" i="5"/>
  <c r="J567" i="5"/>
  <c r="J613" i="5"/>
  <c r="H615" i="5"/>
  <c r="J615" i="5"/>
  <c r="H611" i="5"/>
  <c r="J611" i="5"/>
  <c r="H609" i="5"/>
  <c r="J609" i="5"/>
  <c r="H607" i="5"/>
  <c r="J607" i="5"/>
  <c r="H601" i="5"/>
  <c r="J601" i="5"/>
  <c r="H605" i="5"/>
  <c r="J605" i="5"/>
  <c r="H603" i="5"/>
  <c r="J603" i="5"/>
  <c r="H599" i="5"/>
  <c r="H597" i="5"/>
  <c r="H595" i="5"/>
  <c r="J595" i="5"/>
  <c r="H593" i="5"/>
  <c r="J593" i="5"/>
  <c r="H591" i="5"/>
  <c r="J591" i="5"/>
  <c r="G440" i="5"/>
  <c r="H440" i="5"/>
  <c r="J440" i="5"/>
  <c r="H589" i="5"/>
  <c r="J589" i="5"/>
  <c r="H587" i="5"/>
  <c r="J587" i="5"/>
  <c r="H585" i="5"/>
  <c r="J585" i="5"/>
  <c r="H583" i="5"/>
  <c r="J583" i="5"/>
  <c r="H581" i="5"/>
  <c r="J581" i="5"/>
  <c r="H579" i="5"/>
  <c r="J579" i="5"/>
  <c r="H577" i="5"/>
  <c r="J577" i="5"/>
  <c r="H416" i="5"/>
  <c r="J416" i="5"/>
  <c r="H575" i="5"/>
  <c r="J575" i="5"/>
  <c r="H573" i="5"/>
  <c r="J573" i="5"/>
  <c r="H571" i="5"/>
  <c r="J571" i="5"/>
  <c r="G531" i="5"/>
  <c r="H531" i="5"/>
  <c r="J531" i="5"/>
  <c r="H545" i="5"/>
  <c r="J545" i="5"/>
  <c r="G551" i="5"/>
  <c r="H551" i="5"/>
  <c r="J551" i="5"/>
  <c r="H13" i="5"/>
  <c r="J13" i="5"/>
  <c r="H15" i="5"/>
  <c r="J15" i="5"/>
  <c r="H19" i="5"/>
  <c r="J19" i="5"/>
  <c r="H21" i="5"/>
  <c r="J21" i="5"/>
  <c r="H23" i="5"/>
  <c r="J23" i="5"/>
  <c r="H25" i="5"/>
  <c r="J25" i="5"/>
  <c r="H27" i="5"/>
  <c r="J27" i="5"/>
  <c r="H29" i="5"/>
  <c r="J29" i="5"/>
  <c r="H31" i="5"/>
  <c r="J31" i="5"/>
  <c r="H33" i="5"/>
  <c r="J33" i="5"/>
  <c r="H35" i="5"/>
  <c r="J35" i="5"/>
  <c r="H37" i="5"/>
  <c r="J37" i="5"/>
  <c r="H41" i="5"/>
  <c r="J41" i="5"/>
  <c r="H43" i="5"/>
  <c r="J43" i="5"/>
  <c r="H46" i="5"/>
  <c r="J46" i="5"/>
  <c r="H49" i="5"/>
  <c r="J49" i="5"/>
  <c r="H52" i="5"/>
  <c r="J52" i="5"/>
  <c r="H55" i="5"/>
  <c r="J55" i="5"/>
  <c r="H58" i="5"/>
  <c r="J58" i="5"/>
  <c r="H61" i="5"/>
  <c r="J61" i="5"/>
  <c r="H68" i="5"/>
  <c r="J68" i="5"/>
  <c r="H72" i="5"/>
  <c r="J72" i="5"/>
  <c r="H75" i="5"/>
  <c r="J75" i="5"/>
  <c r="H78" i="5"/>
  <c r="J78" i="5"/>
  <c r="H86" i="5"/>
  <c r="J86" i="5"/>
  <c r="H89" i="5"/>
  <c r="J89" i="5"/>
  <c r="H92" i="5"/>
  <c r="J92" i="5"/>
  <c r="H106" i="5"/>
  <c r="J106" i="5"/>
  <c r="H109" i="5"/>
  <c r="J109" i="5"/>
  <c r="H111" i="5"/>
  <c r="J111" i="5"/>
  <c r="H113" i="5"/>
  <c r="J113" i="5"/>
  <c r="H115" i="5"/>
  <c r="J115" i="5"/>
  <c r="H117" i="5"/>
  <c r="J117" i="5"/>
  <c r="H119" i="5"/>
  <c r="J119" i="5"/>
  <c r="H121" i="5"/>
  <c r="J121" i="5"/>
  <c r="H123" i="5"/>
  <c r="J123" i="5"/>
  <c r="H125" i="5"/>
  <c r="J125" i="5"/>
  <c r="H127" i="5"/>
  <c r="J127" i="5"/>
  <c r="H129" i="5"/>
  <c r="J129" i="5"/>
  <c r="H131" i="5"/>
  <c r="J131" i="5"/>
  <c r="H133" i="5"/>
  <c r="J133" i="5"/>
  <c r="H135" i="5"/>
  <c r="J135" i="5"/>
  <c r="H137" i="5"/>
  <c r="J137" i="5"/>
  <c r="H139" i="5"/>
  <c r="J139" i="5"/>
  <c r="H141" i="5"/>
  <c r="J141" i="5"/>
  <c r="H143" i="5"/>
  <c r="J143" i="5"/>
  <c r="H145" i="5"/>
  <c r="J145" i="5"/>
  <c r="H148" i="5"/>
  <c r="J148" i="5"/>
  <c r="H150" i="5"/>
  <c r="J150" i="5"/>
  <c r="H152" i="5"/>
  <c r="J152" i="5"/>
  <c r="H154" i="5"/>
  <c r="J154" i="5"/>
  <c r="H156" i="5"/>
  <c r="J156" i="5"/>
  <c r="H158" i="5"/>
  <c r="J158" i="5"/>
  <c r="H160" i="5"/>
  <c r="J160" i="5"/>
  <c r="H162" i="5"/>
  <c r="J162" i="5"/>
  <c r="H164" i="5"/>
  <c r="J164" i="5"/>
  <c r="H166" i="5"/>
  <c r="J166" i="5"/>
  <c r="H168" i="5"/>
  <c r="J168" i="5"/>
  <c r="H170" i="5"/>
  <c r="J170" i="5"/>
  <c r="H172" i="5"/>
  <c r="J172" i="5"/>
  <c r="H174" i="5"/>
  <c r="J174" i="5"/>
  <c r="H176" i="5"/>
  <c r="J176" i="5"/>
  <c r="H178" i="5"/>
  <c r="J178" i="5"/>
  <c r="H180" i="5"/>
  <c r="J180" i="5"/>
  <c r="H182" i="5"/>
  <c r="J182" i="5"/>
  <c r="H184" i="5"/>
  <c r="J184" i="5"/>
  <c r="H186" i="5"/>
  <c r="J186" i="5"/>
  <c r="H188" i="5"/>
  <c r="J188" i="5"/>
  <c r="H190" i="5"/>
  <c r="J190" i="5"/>
  <c r="H192" i="5"/>
  <c r="J192" i="5"/>
  <c r="H194" i="5"/>
  <c r="J194" i="5"/>
  <c r="H196" i="5"/>
  <c r="J196" i="5"/>
  <c r="H198" i="5"/>
  <c r="J198" i="5"/>
  <c r="H200" i="5"/>
  <c r="J200" i="5"/>
  <c r="H206" i="5"/>
  <c r="J206" i="5"/>
  <c r="H208" i="5"/>
  <c r="J208" i="5"/>
  <c r="H210" i="5"/>
  <c r="J210" i="5"/>
  <c r="H212" i="5"/>
  <c r="J212" i="5"/>
  <c r="H214" i="5"/>
  <c r="J214" i="5"/>
  <c r="H216" i="5"/>
  <c r="J216" i="5"/>
  <c r="H218" i="5"/>
  <c r="J218" i="5"/>
  <c r="H220" i="5"/>
  <c r="J220" i="5"/>
  <c r="H222" i="5"/>
  <c r="J222" i="5"/>
  <c r="H224" i="5"/>
  <c r="J224" i="5"/>
  <c r="H226" i="5"/>
  <c r="J226" i="5"/>
  <c r="H232" i="5"/>
  <c r="J232" i="5"/>
  <c r="H234" i="5"/>
  <c r="J234" i="5"/>
  <c r="H236" i="5"/>
  <c r="J236" i="5"/>
  <c r="H238" i="5"/>
  <c r="J238" i="5"/>
  <c r="H240" i="5"/>
  <c r="J240" i="5"/>
  <c r="H242" i="5"/>
  <c r="J242" i="5"/>
  <c r="H244" i="5"/>
  <c r="J244" i="5"/>
  <c r="H246" i="5"/>
  <c r="J246" i="5"/>
  <c r="H248" i="5"/>
  <c r="J248" i="5"/>
  <c r="H250" i="5"/>
  <c r="J250" i="5"/>
  <c r="H252" i="5"/>
  <c r="J252" i="5"/>
  <c r="H254" i="5"/>
  <c r="J254" i="5"/>
  <c r="H256" i="5"/>
  <c r="J256" i="5"/>
  <c r="H258" i="5"/>
  <c r="J258" i="5"/>
  <c r="H260" i="5"/>
  <c r="J260" i="5"/>
  <c r="H262" i="5"/>
  <c r="J262" i="5"/>
  <c r="H264" i="5"/>
  <c r="J264" i="5"/>
  <c r="H266" i="5"/>
  <c r="J266" i="5"/>
  <c r="H268" i="5"/>
  <c r="J268" i="5"/>
  <c r="H270" i="5"/>
  <c r="J270" i="5"/>
  <c r="H272" i="5"/>
  <c r="J272" i="5"/>
  <c r="H274" i="5"/>
  <c r="J274" i="5"/>
  <c r="G276" i="5"/>
  <c r="H276" i="5"/>
  <c r="J276" i="5"/>
  <c r="H278" i="5"/>
  <c r="J278" i="5"/>
  <c r="H282" i="5"/>
  <c r="J282" i="5"/>
  <c r="H284" i="5"/>
  <c r="J284" i="5"/>
  <c r="H286" i="5"/>
  <c r="J286" i="5"/>
  <c r="H288" i="5"/>
  <c r="J288" i="5"/>
  <c r="H290" i="5"/>
  <c r="J290" i="5"/>
  <c r="H292" i="5"/>
  <c r="J292" i="5"/>
  <c r="H294" i="5"/>
  <c r="J294" i="5"/>
  <c r="H296" i="5"/>
  <c r="J296" i="5"/>
  <c r="H298" i="5"/>
  <c r="J298" i="5"/>
  <c r="G300" i="5"/>
  <c r="H300" i="5"/>
  <c r="J300" i="5"/>
  <c r="H302" i="5"/>
  <c r="J302" i="5"/>
  <c r="H304" i="5"/>
  <c r="J304" i="5"/>
  <c r="G306" i="5"/>
  <c r="H306" i="5"/>
  <c r="J306" i="5"/>
  <c r="G308" i="5"/>
  <c r="H308" i="5"/>
  <c r="J308" i="5"/>
  <c r="H310" i="5"/>
  <c r="J310" i="5"/>
  <c r="G312" i="5"/>
  <c r="H312" i="5"/>
  <c r="J312" i="5"/>
  <c r="G318" i="5"/>
  <c r="H318" i="5"/>
  <c r="J318" i="5"/>
  <c r="H320" i="5"/>
  <c r="J320" i="5"/>
  <c r="G324" i="5"/>
  <c r="H334" i="5"/>
  <c r="J334" i="5"/>
  <c r="H344" i="5"/>
  <c r="J344" i="5"/>
  <c r="H346" i="5"/>
  <c r="J346" i="5"/>
  <c r="H348" i="5"/>
  <c r="J348" i="5"/>
  <c r="H350" i="5"/>
  <c r="J350" i="5"/>
  <c r="H352" i="5"/>
  <c r="J352" i="5"/>
  <c r="H354" i="5"/>
  <c r="J354" i="5"/>
  <c r="H356" i="5"/>
  <c r="J356" i="5"/>
  <c r="H358" i="5"/>
  <c r="J358" i="5"/>
  <c r="H360" i="5"/>
  <c r="J360" i="5"/>
  <c r="H366" i="5"/>
  <c r="J366" i="5"/>
  <c r="H368" i="5"/>
  <c r="J368" i="5"/>
  <c r="H370" i="5"/>
  <c r="J370" i="5"/>
  <c r="H372" i="5"/>
  <c r="J372" i="5"/>
  <c r="H374" i="5"/>
  <c r="J374" i="5"/>
  <c r="H376" i="5"/>
  <c r="J376" i="5"/>
  <c r="H378" i="5"/>
  <c r="J378" i="5"/>
  <c r="G380" i="5"/>
  <c r="H380" i="5"/>
  <c r="J380" i="5"/>
  <c r="H382" i="5"/>
  <c r="J382" i="5"/>
  <c r="H384" i="5"/>
  <c r="J384" i="5"/>
  <c r="H386" i="5"/>
  <c r="J386" i="5"/>
  <c r="G388" i="5"/>
  <c r="H388" i="5"/>
  <c r="J388" i="5"/>
  <c r="H390" i="5"/>
  <c r="J390" i="5"/>
  <c r="H392" i="5"/>
  <c r="J392" i="5"/>
  <c r="H394" i="5"/>
  <c r="J394" i="5"/>
  <c r="H396" i="5"/>
  <c r="J396" i="5"/>
  <c r="H400" i="5"/>
  <c r="J400" i="5"/>
  <c r="H402" i="5"/>
  <c r="J402" i="5"/>
  <c r="H404" i="5"/>
  <c r="J404" i="5"/>
  <c r="H406" i="5"/>
  <c r="J406" i="5"/>
  <c r="H408" i="5"/>
  <c r="J408" i="5"/>
  <c r="H410" i="5"/>
  <c r="J410" i="5"/>
  <c r="G412" i="5"/>
  <c r="H412" i="5"/>
  <c r="J412" i="5"/>
  <c r="H414" i="5"/>
  <c r="J414" i="5"/>
  <c r="H438" i="5"/>
  <c r="J438" i="5"/>
  <c r="G442" i="5"/>
  <c r="H442" i="5"/>
  <c r="J442" i="5"/>
  <c r="H444" i="5"/>
  <c r="J444" i="5"/>
  <c r="H446" i="5"/>
  <c r="J446" i="5"/>
  <c r="H454" i="5"/>
  <c r="J454" i="5"/>
  <c r="H456" i="5"/>
  <c r="J456" i="5"/>
  <c r="H458" i="5"/>
  <c r="J458" i="5"/>
  <c r="H460" i="5"/>
  <c r="J460" i="5"/>
  <c r="H462" i="5"/>
  <c r="J462" i="5"/>
  <c r="E464" i="5"/>
  <c r="H464" i="5"/>
  <c r="J464" i="5"/>
  <c r="H466" i="5"/>
  <c r="H468" i="5"/>
  <c r="J468" i="5"/>
  <c r="G470" i="5"/>
  <c r="H470" i="5"/>
  <c r="E472" i="5"/>
  <c r="H472" i="5"/>
  <c r="J472" i="5" s="1"/>
  <c r="H474" i="5"/>
  <c r="H480" i="5"/>
  <c r="H482" i="5"/>
  <c r="H484" i="5"/>
  <c r="H485" i="5"/>
  <c r="H487" i="5"/>
  <c r="H489" i="5"/>
  <c r="H491" i="5"/>
  <c r="H495" i="5"/>
  <c r="H497" i="5"/>
  <c r="J497" i="5"/>
  <c r="G499" i="5"/>
  <c r="H499" i="5"/>
  <c r="H501" i="5"/>
  <c r="J501" i="5"/>
  <c r="H503" i="5"/>
  <c r="J503" i="5"/>
  <c r="H513" i="5"/>
  <c r="H517" i="5"/>
  <c r="H519" i="5"/>
  <c r="H521" i="5"/>
  <c r="H527" i="5"/>
  <c r="H529" i="5"/>
  <c r="H533" i="5"/>
  <c r="J533" i="5"/>
  <c r="H535" i="5"/>
  <c r="J535" i="5"/>
  <c r="H537" i="5"/>
  <c r="J537" i="5"/>
  <c r="H539" i="5"/>
  <c r="J539" i="5"/>
  <c r="H541" i="5"/>
  <c r="J541" i="5"/>
  <c r="H543" i="5"/>
  <c r="J543" i="5"/>
  <c r="H547" i="5"/>
  <c r="J547" i="5"/>
  <c r="A549" i="5"/>
  <c r="A551" i="5"/>
  <c r="A553" i="5"/>
  <c r="A555" i="5"/>
  <c r="H549" i="5"/>
  <c r="J549" i="5"/>
  <c r="H553" i="5"/>
  <c r="J553" i="5"/>
  <c r="H555" i="5"/>
  <c r="J555" i="5"/>
  <c r="H557" i="5"/>
  <c r="J557" i="5"/>
  <c r="H559" i="5"/>
  <c r="J559" i="5"/>
  <c r="H561" i="5"/>
  <c r="J561" i="5"/>
  <c r="H563" i="5"/>
  <c r="J563" i="5"/>
  <c r="H565" i="5"/>
  <c r="J565" i="5"/>
  <c r="H567" i="5"/>
  <c r="H569" i="5"/>
  <c r="J569" i="5"/>
  <c r="I515" i="5"/>
  <c r="I517" i="5"/>
  <c r="I519" i="5"/>
  <c r="J470" i="5"/>
  <c r="I476" i="5"/>
  <c r="I478" i="5"/>
  <c r="J515" i="5"/>
  <c r="I474" i="5"/>
  <c r="I511" i="5"/>
  <c r="J511" i="5"/>
  <c r="I513" i="5"/>
  <c r="J513" i="5"/>
  <c r="J476" i="5"/>
  <c r="J466" i="5"/>
  <c r="I480" i="5"/>
  <c r="I487" i="5"/>
  <c r="J478" i="5"/>
  <c r="J474" i="5"/>
  <c r="I482" i="5"/>
  <c r="I484" i="5"/>
  <c r="I521" i="5"/>
  <c r="J521" i="5"/>
  <c r="I523" i="5"/>
  <c r="J519" i="5"/>
  <c r="J517" i="5"/>
  <c r="J480" i="5"/>
  <c r="J482" i="5"/>
  <c r="J523" i="5"/>
  <c r="I525" i="5"/>
  <c r="I485" i="5"/>
  <c r="J485" i="5"/>
  <c r="J484" i="5"/>
  <c r="I489" i="5"/>
  <c r="J487" i="5"/>
  <c r="J525" i="5"/>
  <c r="I527" i="5"/>
  <c r="I491" i="5"/>
  <c r="J489" i="5"/>
  <c r="I529" i="5"/>
  <c r="J529" i="5"/>
  <c r="J527" i="5"/>
  <c r="J491" i="5"/>
  <c r="I493" i="5"/>
  <c r="I495" i="5"/>
  <c r="J493" i="5"/>
  <c r="I499" i="5"/>
  <c r="J499" i="5"/>
  <c r="J495" i="5"/>
</calcChain>
</file>

<file path=xl/sharedStrings.xml><?xml version="1.0" encoding="utf-8"?>
<sst xmlns="http://schemas.openxmlformats.org/spreadsheetml/2006/main" count="734" uniqueCount="540">
  <si>
    <t xml:space="preserve">  RESUMEN EXPERIENCIA </t>
  </si>
  <si>
    <t>FORMATO 3 - EXPERIENCIA</t>
  </si>
  <si>
    <t>Fomento de Catalizadores FOCA S.A.S en compañia de Foca Services International de Colombia S.A.S</t>
  </si>
  <si>
    <t>CM-055-23</t>
  </si>
  <si>
    <t>ITEM</t>
  </si>
  <si>
    <t xml:space="preserve">NUMERO Y OBJETO DEL CONTRATO </t>
  </si>
  <si>
    <t xml:space="preserve">ENTIDAD </t>
  </si>
  <si>
    <t>F E C H A</t>
  </si>
  <si>
    <t xml:space="preserve">% </t>
  </si>
  <si>
    <t>VALOR TOTAL DEL CONTRATO</t>
  </si>
  <si>
    <t>% DE PARTICIP.  X</t>
  </si>
  <si>
    <t xml:space="preserve">Ver./ del SMLMV </t>
  </si>
  <si>
    <t>Número de</t>
  </si>
  <si>
    <t>INICIACION</t>
  </si>
  <si>
    <t>TERMINACION</t>
  </si>
  <si>
    <t xml:space="preserve">Ver/ del CONTRATO </t>
  </si>
  <si>
    <t xml:space="preserve">a la Fecha de </t>
  </si>
  <si>
    <t xml:space="preserve"> SMLMV DEL</t>
  </si>
  <si>
    <t>CONTRATANTE</t>
  </si>
  <si>
    <t>PARTICIPACION</t>
  </si>
  <si>
    <t>(INCLUIDO IVA)</t>
  </si>
  <si>
    <t>Terminación  Contrato</t>
  </si>
  <si>
    <t>CONTRATO</t>
  </si>
  <si>
    <t>( a )</t>
  </si>
  <si>
    <t>( b )</t>
  </si>
  <si>
    <t>(a) X (b)</t>
  </si>
  <si>
    <t xml:space="preserve">( c ) </t>
  </si>
  <si>
    <t>(a)  x  (b) / ( c )</t>
  </si>
  <si>
    <t xml:space="preserve">Foster Heiler desarrolló para la BP Exploración el ensanche del Oleoducto de Colombia.. Nuestra labor en este proyecto consistió en la jefatura de la Dirección Técnica en: Diseños básico y detalle, gestión de compras, gerencia de construcción, arrancada y manuales de operación. </t>
  </si>
  <si>
    <t>BP EXPLORATION</t>
  </si>
  <si>
    <t xml:space="preserve">Orden de Compra para el Suministro "HMT" Inc. y Supervisión FOCA Ltda. Instalación de los Sellos Primario y Secundario, Sistema de Drenaje con Uniones Flexibles Pívot Master y Sello Tubo Medición para dos tanques de 350,000  Blas en - Cartagena </t>
  </si>
  <si>
    <t>OLEODUCTO DE COLOMBIA</t>
  </si>
  <si>
    <t>Contrato No. 03-42002-141-97 : Planta Sebastopol: Fabricación y montaje de los sellos Metálicos para los tanques  TK511 y TK 512</t>
  </si>
  <si>
    <t>ECOPETROL</t>
  </si>
  <si>
    <t>O. T. #  VRM 43002-103-1998 : Mansilla Facatativá: Fabricación y Montaje de los Sellos Primario y Secundario TK 710.</t>
  </si>
  <si>
    <t>O. T. # VIT 43002-1-008-98 : Yopal (Casanare) Planta Araguaney: Desgasificación, Lavado, Suministro, Instalación y Montaje de Sellos Metálicos para TK 201 y TK203.</t>
  </si>
  <si>
    <t>O. T. # VRM 43002-121-98 Mansilla, Facatativá: Suministro, montaje sello primario y secundario TK 713. Apertura del tanque, desgasificación, lavado.</t>
  </si>
  <si>
    <t>O. T. # GCA -03-41002-0025-99 Pozos Colorados. Suministro e instalación de uniones pívot master para el drenaje del techo flotante del TK 701</t>
  </si>
  <si>
    <t>O. T. # 43002-8-073 -99 Puerto Salgar: Suministro, Instalación y Montaje del Sello Primario y Secundario TK 142</t>
  </si>
  <si>
    <t>O. T. # 43002-259-99 -Facatativá Terminal Mansilla: Suministro y montaje de los sellos primario y secundario para el TK 711 de 150.000 Blas.</t>
  </si>
  <si>
    <t>O. T. # 43002-283-99 - Facatativá Terminal Mansilla: Fabricación, montaje del sistema para el drenaje del techo del TK 711 de 150.000 Blas</t>
  </si>
  <si>
    <t>O. T. # 03-43002-8-064-2000 - Puerto Salgar: Suministro e Instalación de los Sellos Primario y Secundario para los Tanques TK140 y TK144.</t>
  </si>
  <si>
    <t>O. T. # 03-43002-8-027-2001 - Puerto Salgar: Fabricación e Instalación del Sello Primario y Secundario, Sello tubo de Medición, para el Tanque TK131</t>
  </si>
  <si>
    <t>12 B</t>
  </si>
  <si>
    <t xml:space="preserve">Contrato No. O.T. 03-43002-150-2001 Reparacion sello metalico primario e instalacion sello nuevo completo secundario del techo flotante del TK TP-302 50,000 BLS de la Planta de Ecopetrol El porvenir Monterey Casanare </t>
  </si>
  <si>
    <t>O. T. # 03-43002-219-2002 - Terminal Mansilla : Fabricación e Instalación de los Sellos Primarios  y Secundarios,  Succiones Flotantes, Sello para el tubo de medición de los TK 713 y 714 Sistemas de  Drenajes Techos Flotantes y Válvula de Control TK - 713 y TK 714</t>
  </si>
  <si>
    <t>O. T. # 03-43002-222-2002 - Puerto Salgar: Mantenimiento  TK-138 y TK-151 -Suministro, Fabricación y Montaje Succiones Flotantes, Lavado y Aforo Tanque.</t>
  </si>
  <si>
    <t>O. T. # 03-40302-150-2002 - Puerto Salgar: Fabricación e Instalación Sellos Metálicos Primario y Secundario  TK - 141 de ECOPETROL en Puerto Salgar</t>
  </si>
  <si>
    <t>O. T. # 03-43002-144-2002 - Araguaney : Lavado, Fabricación e Instalación Sellos Metálicos, Sellos Primario y Secundario  TP - 202</t>
  </si>
  <si>
    <t>S. E. 5700485.- Base Mantenimiento CAUCASIA.- Inspección Bajo Norma API 653 con M.D.T' a los Tanques de Almacenamiento de Crudo de ODC.</t>
  </si>
  <si>
    <t>OCENSA S. A.</t>
  </si>
  <si>
    <t>OS 5500007759.- Planta El Porvenir.- Inspección y Evaluación con Herramienta de Flujo Magnético al fondo del TP 304 de OCENSA SA.</t>
  </si>
  <si>
    <t>Contrato No. 3800374.- Terminal Marítimo de Coveñas.- TK 7311.- Inspección y Evaluación con  Herramienta de Flujo Magnético al fondo del Tanque.</t>
  </si>
  <si>
    <t>Orden de Servicio  5500007737.- Terminal Marítimo de Coveñas.- Tanque 7311.- Desmontaje, Limpieza, Montaje de Sellos Primario y Secundario del Techo Flota.</t>
  </si>
  <si>
    <t>20 B</t>
  </si>
  <si>
    <t>Contrato No. 3 O.T. 03-40302-230-2002 - Desmontaje, Reparacion y Montaje de los sellos primarios y secundarios del TK TP-304 - Planta Porvenir Casanare</t>
  </si>
  <si>
    <t>ECOPETROL S.A.</t>
  </si>
  <si>
    <t>20 C</t>
  </si>
  <si>
    <t>Contrato No. 3 O.T. 03-40302-027-2003 Obras de montaje de sellos marca HMT Inc. para el tanque TP-303 - Planta Porvenir Casanare</t>
  </si>
  <si>
    <t>SAP 3800518 - Terminal Marítimo de Coveñas.- Obra Civil y  Mecánica Fondo del Tanque 12010   - Obra Adicional: O de T  -  Ms. 4803974 y 4803996 Cajas en Concreto Perimetrales para Inspección y Centros de la Base</t>
  </si>
  <si>
    <t>SAP 3800493 - Terminal Marítimo de Coveñas.- TK 12010 Retiro, Mantenimiento y  Reinstalación Sellos Primario y Secundario, Suministro Repuestos</t>
  </si>
  <si>
    <t>SAP 5500010683 - CPF Cupiagua, Casanare.- TK 5001, Reparación, en servicio, de los Sellos Primario y Secundario. Suministro de Repuestos por HMT</t>
  </si>
  <si>
    <t xml:space="preserve">4002425 - Obras para el mantenimiento de los tanques de la  Superintendencia de Operaciones de APIAY, en Castilla, Chichimene y Apiay  cuyo alcance fue Lavado, Inspección, Pintura Interior y  Pintura exterior, Sand Blasting y obras civiles y mecánicas </t>
  </si>
  <si>
    <t>24 C</t>
  </si>
  <si>
    <t>Contrato No. 4002178 obras de mantenimiento correctivo guias de los techos flotantes tanque de almacenamiento TP-302 Planta el Porvenir de la gerencia de oleoductos de la viceprecidencia de borras, inspeccion y reparacion de guias de transporte de ecpetrol sa</t>
  </si>
  <si>
    <t>24 D</t>
  </si>
  <si>
    <t>Certificacion de Experiencia - suministro y montaje de techos flotantes internos "aluminator rc" fabricados por HMT inc. Para los tanques No. 2, 3,6,7 de la Planta de Almacenamiento de combustibles Dippsa en la cuidad de Tela Departamento de Atlantida en Honduras</t>
  </si>
  <si>
    <t>INVERSIONES Y REPRESENTACIONES COMERCIALES MORAN ULLOA M&amp;M EQUIPMENT IMPORT AND EXPORT</t>
  </si>
  <si>
    <t xml:space="preserve">Subcontrato Ejecución Obra No. 001 .- Suministro  y Supervisión de Montaje de una ALUMINATOR RC, Tanque TK-515 de la  Planta de Sebastopol - Ecopetrol  </t>
  </si>
  <si>
    <t>U Temporal TIM - DIATECO</t>
  </si>
  <si>
    <t>Orden de Compra No. 103155-01 Interior para el Tanque TD- 610 - de la Planta Vascónica - Ecopetrol Interior para el Tanque TD- 610 - de la Planta Vascónica - Ecopetrol</t>
  </si>
  <si>
    <t>Consorcio Icamex Termotecnia</t>
  </si>
  <si>
    <t>Orden de Compra No.4700857  Suministro de Repuestos para el Sello Secundario del tanque  Orden de Compra No.4700905 Suministro  del Sello Primario Mecánico de Zapata Metálica  Contrato SAP -3800786 Retiro, Mantenimiento, reparación y  Montaje de los  sellos primario y secundario del Tanque 12030 del CPF Estación de Cusiana de OCENSA S.A.</t>
  </si>
  <si>
    <t>OCENSA S.A.</t>
  </si>
  <si>
    <t xml:space="preserve"> 01-Oct-06</t>
  </si>
  <si>
    <t xml:space="preserve">Orden de Compra Suministro "HMT" y Supervisión FOCA Ltda.: Aluminator RC TK -133;   Sellos  Primario y Secundario, Pivots Master y Sello Tubo Medición para los tanques TK 139 y TK 130 de Puerto Salgar y los tanques TK 717 y TK 721 de Mansilla - ECOPETROL S. A. # FrPRCTNAO-001 </t>
  </si>
  <si>
    <t>Consorcio Tanques Nacionales</t>
  </si>
  <si>
    <t>US$ 194.851  Col$ 20000000</t>
  </si>
  <si>
    <t xml:space="preserve"> Orden de Compra No. 4700774  Suministro  de los  Sellos  Primario y Secundario  HMT  Inc.para  el  Tanque  TK - 5001   de  la  Estación  CUPIAGUA  de  BP  Exploración  &amp;  OCENSA,   Desmontaje  de los  sellos  Primario y Secundario existentes  y  Montaje  de  los  Sellos  nuevos teniendo  el  Tanque  EN  SERVICIO, almacena Crudo Cusiana. Con la O de C. No. 3800688</t>
  </si>
  <si>
    <t>Suministro       US$ 37.000,00  Montajes        Col$ 159,282,802</t>
  </si>
  <si>
    <t>BDZ/4510022619 Suministro de una Pantalla Interna Flotante "ALUMINATOR RC"  y Supervisión del Montaje para un tanque en Cartago -Valle</t>
  </si>
  <si>
    <t>ExxonMobil de Colombia s.a.</t>
  </si>
  <si>
    <t xml:space="preserve"> 28-Mar-07</t>
  </si>
  <si>
    <t>Contrato No.4011021  Obras de Mantenimiento de sellos techo flotante  y perimetral  fondo -anillo de concreto  en el tanque de almacenamiento  TP-203 (50KBLS) Planta Araguaney  de la Gerencia de Oleoductos de la Vicepresidencia de Transporte de ECOPETROL S.A.</t>
  </si>
  <si>
    <t xml:space="preserve">ECOPETROL </t>
  </si>
  <si>
    <t>Contrato No.4013278 Obras de Mantenimiento para la Reposición del Sello Primario, Sello Secundario y Raspadores de Parafina, Sistema de Drenaje  del tanque de almacenamiento  TK-701 (120KBLS)  del ODC de la Planta Vascónica II, Municipio de Puerto Boyacá, en el departamento de Boyacá.</t>
  </si>
  <si>
    <t>Marzo 18 2007</t>
  </si>
  <si>
    <t>Orden de Compra  No.4701011 Suministro del Sello Primario Mecánico de Zapata Metálica con Tijera en Acero Inoxidable para el tanque TK-12030 de la Terminal de Coveñas.</t>
  </si>
  <si>
    <t xml:space="preserve">Ordenes de Compra No537068 y 537455  Suministro Repuestos  Cinta Neosponge TAPE y Tela de Barrera de Vapores para ECOPETROL ODC Coveñas TK-501 </t>
  </si>
  <si>
    <t>Contrato No. 4013644  Obras para la Reposición y Montaje de los Raspadores de Neopreno del Sello Secundario(WIPER)  en el tanque de almacenamiento  TP-203 (50KBLS) Planta Araguaney  de la Gerencia de Oleoductos de la Vicepresidencia de Transporte de ECOPETROL S.A.</t>
  </si>
  <si>
    <t>Contrato No. 4013890 Obras para la Reposición del Sello Primario, Sello Secundario y Raspadores de Parafina  del tanque de almacenamiento  TK-703 (120KBLS)  del ODC de la Planta Vasconia II  y Suministro e Instalación del Pívot Master para drenaje de techo del mismo tanque..</t>
  </si>
  <si>
    <t>Orden de Compra No 537362. Suministro de  Manguera de 6" para el sistema de drenaje del tanque No.K939 de 200 pies de diámetro 224,000 Bls de la Gerencia Complejo Barrancabermeja.</t>
  </si>
  <si>
    <t>Orden de Compra No.  538036  Suministro dos sets de Uniones Flexibles "Pivot Master" Marca HMT Inc., e Instalación del Sistema de Drenaje de los tanques TK-504 y Tk-505 de la Estación de Coveñas ODC de ECOPETROL en Coveñas -Sucre</t>
  </si>
  <si>
    <t xml:space="preserve">Contrato No.5500014980  Perforación del Anillo de Concreto del tanque TQ-55000, para la instalación de la acometida eléctrica de la protección catódica del Terminal de  Coveñas ODC </t>
  </si>
  <si>
    <t>Contrato No LOG-BOG-004-2007. Gerencia Técnica de Proyectos de Inversión de Capital: Construcción de  Tanque de Almacenamiento  en Medellín, Construcción de Tanque de  Almacenamiento en Puente Aranda, Reubicación de Bombas y Cambio de Sellos de Tanques de Techo Flotante en  Puente Aranda</t>
  </si>
  <si>
    <t>CHEVRON PETROLEUM COMPANY</t>
  </si>
  <si>
    <t xml:space="preserve">Contrato No LOG-BOG-008-2007. Diseño para la construcción de un tanque de almacenamiento de Gas Motor en la terminal de Medellín  </t>
  </si>
  <si>
    <t xml:space="preserve">Orden de Compra No.A191 2320780 y A191 2320785   Suministro dos (2) Sellos Primarios Mecánicos con Zapata Metálica en Acero Inoxidable  y dos (2) Sellos Secundarios Tipo "Limpiador (Wiper)  en Acero Galvanizado para los techos flotantes de los tanques 27663 y 27664 de la Terminal de Puente Aranda en Bogotá.   </t>
  </si>
  <si>
    <t>Ordenes de Compra  No.4511414 y 4701024 Suministro de Repuestos para el Sello Secundario Limpiador (Wiper) doble Lamina de Neopreno, Tornillos en Acero Inoxidable y Platos de espuma para el tanque TK-12030 de la Terminal de Coveñas.</t>
  </si>
  <si>
    <t>Orden de Compra No 542150. Suministro de Uniones Flexibles "Pívot Master"  para el sistema de drenaje, Un Sello Primario Tipo bolsa relleno de Espuma (FOAM LOG) y Sello Secundario tipo "Wiper"Metalico en Acero Galvanizado para el tanque No.K940 de 200 pies de diámetro 224,000 Bls de la Gerencia Complejo Barrancabermeja. Orden de Compra No. 544101  Prefabricación del Sistema de Drenaje con materiales complementarios.</t>
  </si>
  <si>
    <t xml:space="preserve">ECOPETROL S.A. </t>
  </si>
  <si>
    <t xml:space="preserve">Ordenes de Compra No. 2324327, 2324355, 2324345, 2324348 y 2324353 por Suministro de tres (3) Pantallas Internas Flotantes "ALUMINATOR RC" Suspendidas para los tanques No. Tk-31234, Tk-32083 y 30047 y Una (1) Pantalla Interna Flotante "ALUMINATOR RC" Suspendida y Un (1) Domo Geodésico en Aluminio para un tanque Nuevo de Diámetro = 19,50 M todos de  la terminal de Medellín. </t>
  </si>
  <si>
    <t>Contrato No.5500015336  Retiro, Mantenimiento y Reinstalación  de los Sellos Primarios y Secundarios para el tanque TK-5001 del CPF  de Cupiagua</t>
  </si>
  <si>
    <t>Contrato No.5500015315  Supervisión del Montaje de los Sellos Primarios y Secundarios para el tanque TK-12030 de la Terminal de Coveñas.</t>
  </si>
  <si>
    <t xml:space="preserve">Ordenes de Compra  No OC-N1-1851 Y OC-N1-1850 CONSORCIO SANTOS CMI- MORELCO, Suministro de dos (2) Mangueras  para el sistema de drenaje, dos (2) Sellos Primarios Tipo bolsa relleno de Espuma (FOAM LOG) y dos (2) Sellos Secundarios  en Acero Inoxidable de Bajo Perfil "Seal King" para los tanques No.K-3854 y K-3855 de 120 pies de diámetro  de la Gerencia Complejo Barrancabermeja </t>
  </si>
  <si>
    <t>CONSORCIO SANTOS CMI-MORELCO</t>
  </si>
  <si>
    <t xml:space="preserve">BDR/4510028339 Suministro de una Repuestos Sello de "Wiper" HMT Inc. y  </t>
  </si>
  <si>
    <t>Pontones Flotadores para el tanque Tk-313 de la Planta de Exxon Móvil S.A. en Cartago -Valle</t>
  </si>
  <si>
    <t xml:space="preserve">Contrato No LOG-BOG-020-2007. Construcción de Obras Civiles y Mecánicas en el Desmontaje y Montaje de los Sellos Primarios y Secundarios de los techos flotantes de los tanques 27664 de la Terminal de Puente Aranda en Bogotá.   </t>
  </si>
  <si>
    <t>Orden de Compra  No.4511968  y 4512021 Suministro de Repuestos para el Sello Secundario Tela de Barrera de Vapores, Cinta de Empaque Neosponge TAPE, y Kit de Tornillería en Acero Inoxidable y tapa de medición en Aluminio tanque TK-5001 de la Estación  de Cupiagua.</t>
  </si>
  <si>
    <t xml:space="preserve">Orden de Compra No. 07778 por Suministro y Montaje de tres (3) Succiones Flotantes de Ø 8" de Diámetro para tres tanques de AV-JET, para  la terminal de Puente Aranda. </t>
  </si>
  <si>
    <t>Orden de Compra No. 0047 Suministro y Montaje de  Sello Primario y  Sello Secundario  y  Diseño y Supervisión Sistema de Drenaje con Uniones Flexibles  "Pívot Master" de diámetro 3" para el tanque de almacenamiento  de Metanol  de la ubicado en Santa Marta.</t>
  </si>
  <si>
    <t>BIOCOMBUSTIBLES SOSTENIBLES DEL CARIBE</t>
  </si>
  <si>
    <t xml:space="preserve">Orden de Servicio   No.5500015720 Inspección de los Sellos de los techos Flotantes de los Tanques Tp-304 y Tp-305 de la Planta del PORVENIR </t>
  </si>
  <si>
    <t xml:space="preserve">Contrato de Servicios No. LOG-MED-003-2008 Montaje de la Pantalla Interna Flotantes del tanque 31234, Montaje de la Pantalla Interna Flotantes del tanque 32083 y Montaje de la Pantalla para el nuevo tanque de 20,000 </t>
  </si>
  <si>
    <t>Contrato No. 4017985  Obras para  Mantenimiento  de los Sellos Primario y  Secundario(WIPER Neopreno) y Raspadores de Parafina  en el tanque de almacenamiento  TP-202 (50KBLS) Planta Araguaney  de la Gerencia de Oleoductos de la Vicepresidencia de Transporte de ECOPETROL S.A.</t>
  </si>
  <si>
    <t>Desmontaje y Montaje de las Pantallas Internas Flotantes de los Tanques  30047  y Montaje del Domo Geodésico y  Pantalla Interna Flotante para el nuevo tanque de 20,000 Bls Ubicado en la terminal de Medellín</t>
  </si>
  <si>
    <t>Orden de Servicio No.5500015884  Supervisión del Montaje de los Sellos Primarios y Secundarios para el tanque TK-7313 de la Terminal de Coveñas.</t>
  </si>
  <si>
    <t xml:space="preserve">Orden de Compra  No OC-N1-3837- REV0 CONSORCIO SANTOS CMI- MORELCO, Suministro de Válvulas de cheque de diámetro 6" para el drenaje de los techos flotantes de los tanques K-3854 y k-3855  de la planta de hidrotratamiento de combustibles de ECOPETROL en Barrancabermeja. </t>
  </si>
  <si>
    <t xml:space="preserve">Orden de Compra No 551233. Suministro de  Uniones Flexibles "Pivot Master" de diámetro 4" para el sistema de drenaje del tanque No. K 925 de 200 pies de diámetro 224,000 Bls de la Gerencia Complejo Barrancabermeja. </t>
  </si>
  <si>
    <t>Contrato  de Servicios No LOG-BOG-009-2008. Gerencia Técnica de Proyectos de Inversión de Capital: Construcción de dos Tanques de Almacenamiento de 20,000 Blas y 15,000 Blas en Medellín y Puente Aranda,  Cambio de Sellos Flotantes del tanque 27663 y Reubicación de Bombas en la Terminal de  Puente Aranda</t>
  </si>
  <si>
    <t xml:space="preserve">Contrato No. HMT -ST-2245  FOC 335/2008   Suministro de  los  Sellos  Primario y Secundario, Tubo de Medición y  Sistema de Drenaje con Uniones flexibles Pívot Master para el  Tanque  TK-718 de la Planta de Mansilla en Facatativá y Membrana Interna Flotante  de Aluminio "ALUMINATOR RC"  Suspendido,   para el  Tanque  TK-137 de la Planta de Puerto Salgar  </t>
  </si>
  <si>
    <t>ARCOMAT S.A.</t>
  </si>
  <si>
    <t xml:space="preserve">Orden de Compra No. 08576 por Suministro y Montaje de dos (2) Plataformas para acceso a la medición manual y la instrumentación en el Domo Geodésico del tanque Nuevo de 20,000 Bls de la terminal de Medellín. </t>
  </si>
  <si>
    <t>Orden de Compra  No.553009 Suministro de Repuestos para el Sello Primario Tela de Barrera de Vapores teflón laminado "petrolean 10", Cinta de Empaque Neosponge TAPE para el  tanque TK-501, Oleoducto de Colombia S.A., de la Estación  de Coveñas, Sucre.</t>
  </si>
  <si>
    <t xml:space="preserve">Orden de Compra  No OC-N1-4371 CONSORCIO SANTOS CMI- MORELCO, Suministro de tapa GAUGE HATCH  de diámetro 6" para tubo de radar o tubo toma de muestra en aluminio. Barrancabermeja </t>
  </si>
  <si>
    <t xml:space="preserve">Orden  de Servicio   SAP No.5500016116  Supervisión EMERGENCIA  Tanque  TK-7313 del Terminal de  Coveñas en Sucre. </t>
  </si>
  <si>
    <t>Contrato  de Servicios No LOG-BOG-021-2008. Proyectos Interventoría y construcción de Tanques  TECNICO -HES para Medellín 20,000 Bls y Puente Aranda  15,000 en Bogotá.</t>
  </si>
  <si>
    <t xml:space="preserve">Orden  de Servicio   SAP No.5500016224  Desmonte,  Retiro  y  Montaje  de  los  Sellos  Primario y Secundario del techo Flotante del Tanque  Tp-305 de la Planta del PORVENIR en Monterrey Casanare. TANQUE EN SERVICIO </t>
  </si>
  <si>
    <t>Orden de Compra  No.4513619 Suministro de Un  Sello Primario tipo bolsa relleno de espuma y Wiper tipo rollad ball en uretano macizo para el sello secundario del  tanque Tp-305 de la Planta  de PORVENIR en Monterrey Casanare.</t>
  </si>
  <si>
    <t>Orden de Compra  No.4513620 Suministro de Repuestos para el Sello Secundario, Platos en acero galvanizado Calibre 18 y Kit de Tornillería para fijación en Acero Inoxidable  serie 304 con tuercas y arandelas para el  tanque Tp-305 de la Estación  de PORVENIR en Monterrey Casanare.</t>
  </si>
  <si>
    <r>
      <t xml:space="preserve">Contrato No. FOC 440/2008   Desmontaje del techo existente y Montaje  del techo Nuevo flotante Interior suspendido </t>
    </r>
    <r>
      <rPr>
        <b/>
        <sz val="10"/>
        <rFont val="Arial"/>
        <family val="2"/>
      </rPr>
      <t>ALUMINATOR RC</t>
    </r>
    <r>
      <rPr>
        <sz val="10"/>
        <rFont val="Arial"/>
        <family val="2"/>
      </rPr>
      <t xml:space="preserve"> para el  Tanque  TK-137 de la Planta de Puerto Salgar de ECOPETROL S.A.</t>
    </r>
  </si>
  <si>
    <t>Contrato No. FOC 441/2008   Montaje  de  los  Sellos  Primario y Secundario, Tubo de Medición y  Sistema de Drenaje con Uniones flexibles Pívot Master para el  Tanque  TK-718 de la Planta de Mansilla en Facatativá de ECOPETROL S.A.</t>
  </si>
  <si>
    <t xml:space="preserve">Orden  de Servicio   No.339 Corte en frio de laminas en el fondo del  Tanque  TK-737 de la Planta PUERTO SALGAR de ECOPETROL S.A. </t>
  </si>
  <si>
    <t>CONSORCIO LLANOS CARIBE</t>
  </si>
  <si>
    <t>Contrato No. FOC 007/2009   Fabricación, Suministro y Montaje de tubo de Radar de 8", Tubo de medición de Temperatura de 2" y Ampliación de Plataforma para Operador  para el  Tanque  TK-718 de la Planta de Mansilla en Facatativá de ECOPETROL S.A.</t>
  </si>
  <si>
    <t>Ordenes de Compra  No.10556  y 11187 por el  Suministro  de los Sellos  Primario y Secundario, y dos Set de Uniones flexibles "Pívot Master" para un  Tanque de Ø 140FT en Campo Rubiales - ECOPETROL S.A.</t>
  </si>
  <si>
    <t>TECNITANQUES INGENIEROS LTDA</t>
  </si>
  <si>
    <t>Ordenes de Compra  No.085-ODC-00000045  Y 085-ODC-00000223 por el  Suministro  DOS  Sellos  Primario y DOS Sellos Secundario, y  Cuatro Set de Uniones flexibles "Pívot Master" para dos  Tanques de Ø 140FT y 200FT en Campo Rubiales - ECOPETROL S.A.</t>
  </si>
  <si>
    <t>TERMOTECNICA COINDUSTRIAL S.A.</t>
  </si>
  <si>
    <t>Orden de Compra No. 11210   Montaje  de  los  Sellos  Primario Mecánico de Zapata Metálica en SS y Secundario en Acero Galvanizado, Montaje de dos Set de  Uniones flexibles "Pívot Master" Ø 6"  para   Tanque de 140FT  en campo Rubiales ECOPETROL S.A.</t>
  </si>
  <si>
    <t>TECNITANQUES  INGENIEROS LTDA</t>
  </si>
  <si>
    <t xml:space="preserve">Ordenes de Compra No. 558934 y 558936 por concepto de Suministro y Montaje de los Sellos Primarios, Sellos Secundarios y Raspadores de Parafina, y Suministro e Instalación de Uniones Flexibles "Pívot Master" para los sistemas de drenaje de techo de los  tanques de almacenamiento             TK-702 y Tk-705 de  (120KBLS)  c/u del ODC de la Planta Vascónica II  </t>
  </si>
  <si>
    <t>Suministro       US$ 217,590.oo Montajes        Col$ 192,167,370</t>
  </si>
  <si>
    <t>Orden de Compra  No.559478 Suministro de Repuestos para el Sello Primario Tela de Barrera de Vapores teflón laminado "petrolean 10", Cinta de Empaque Neosponge TAPE para el  tanque TK-503, Oleoducto de Colombia S.A., de la Estación  de Coveñas, Sucre.</t>
  </si>
  <si>
    <t>Orden de Compra  No.085-ORS-00000119  Por concepto de los Montajes de los Suministros  DOS  Sellos  Primario y DOS Sellos Secundario, y Cuatro Sets de Uniones flexibles "Pívot Master" para dos  Tanques de Ø 140FT y 200FT en Campo Rubiales - ECOPETROL S.A.</t>
  </si>
  <si>
    <t>Orden de Compra  No.20090601-2  Por concepto de la Prefabricación y Montaje de dos Succiones Flotantes para dos Tanques de Ø 11,6 Mts y 6,86 Mts y lavado y desgasificación de los mismos ubicados en el terminal de Combustibles de la Sabana Mansilla Facatativá.</t>
  </si>
  <si>
    <t>BIOD  S.A.</t>
  </si>
  <si>
    <t>Orden de Compra  No.159 Suministro de Repuestos para los  Sellos  Primario y Secundario, Trozos de Foam Log, Tela de Barrera de Vapores y  Kit de Tornillería para fijación en Acero Inoxidable  serie 304 con tuercas y arandelas para el  tanque TK-940 de la Gerencia Complejo   de Barrancabermeja de ECOPETROL S.A</t>
  </si>
  <si>
    <t>CONSORCIO TK GCB</t>
  </si>
  <si>
    <t xml:space="preserve">Contrato  de Servicios No LOG-COL-036-2009. Elaboración de los diseños para los proyectos BIODIESEL FASE II TERMINAL DE MEDELLIN  y   Desplazamiento  y Reubicación TK 91236 Terminal de SAN ANDRES </t>
  </si>
  <si>
    <t>Orden de Compra  No.20090826-1  Por concepto de la Prefabricación y Montaje de dos Succiones Flotantes para dos Tanques de Ø 6,86 Ms y lavado y desgasificación de los mismos ubicados en el terminal de Combustibles de la Sabana Mansilla Facatativá.</t>
  </si>
  <si>
    <t>Orden de Compra  No.4701295 Diseño, Fabricación y Suministro de los Sellos Primario Mecánico de Zapata Metálica con Tijera en Acero Inoxidable  y Sello Secundario  en Acero Galvanizado para el tanque TK-7312 de la Terminal de Coveñas.</t>
  </si>
  <si>
    <t>Orden de Servicio  No.5500016629 Montaje e Instalación de los Sellos Primario Mecánico de Zapata Metálica con Tijera en Acero Inoxidable  y Sello Secundario  en Acero Galvanizado para el tanque TK-7312 de la Terminal de Coveñas.</t>
  </si>
  <si>
    <t>Orden de Compra  No.564065 Fabricación, Suministro y Supervisión de  Instalación de los Sellos Primario Mecánico de Zapata Metálica con Tijera en Acero Inoxidable  y Sello Secundario  en Acero Galvanizado para el tanque TK-942 de la Gerencia Complejo Barrancabermeja.</t>
  </si>
  <si>
    <t xml:space="preserve">Orden de Compra No. 2924769 por Suministro de Una (1) Pantalla Interna Flotante "ALUMINATOR RC" Suspendida para el tanque No. Tk-31237 de  la terminal de Medellín. </t>
  </si>
  <si>
    <t>Contrato  de Servicios No LOG-MED-061-2009. Montaje e Instalación de las Succiones Flotantes con Uniones Flexibles Pívot Master de HMT Inc., de Ø 6" y Ø 8" para los tanques 31234 y 30046 respectivamente, incluyendo la fabricación suministro y entrega de los componentes nacionales.         Montaje de Techo Interno Flotante de Aluminio HMT - ALUMINATOR RC suspendido para el tanque 31237 de la terminal de Medellín</t>
  </si>
  <si>
    <t xml:space="preserve">Orden de Trabajo No. 4024571  por concepto de Mantenimiento, Limpieza Mecánica y Pintura en el Tanque de Crudo Combustible  TCC-402  (15 Kbps) de la Planta de Miraflores </t>
  </si>
  <si>
    <t>Ordenes de Trabajo No. 4024655 por concepto de Obras para la Reposición de los Raspadores Doble "WIPERS" Marca HMT Inc. para el Sello Secundario y Ajuste de Sellos Metálico Primario de los tanques Tk-130 y Tk-139 de la  Planta de Puerto Salgar del Departamento de Mantenimiento Andino de la Vicepresidencia de transporte de ECOPETROL S.-A.</t>
  </si>
  <si>
    <t>Contrato  No FOCA-FOC 209/2009   Suministro, Fabricación y Montaje de la fachada flotante del edificio localizado en la cara 7 # 34-25 en Bogotá. Obra Adicional Elaboración de Puerta Vehicular  y remodelación oficinas, divisiones en vidrio, baños etc..</t>
  </si>
  <si>
    <t>INTERNACIONAL DFE VEHICULOS LTDA</t>
  </si>
  <si>
    <t>Orden de Compra No. PTP-0045620-01 Z2B Suministro de Sello Primario Mecánico de Zapata Metálica en Acero Inoxidable  y Sello Secundario tipo Limpiador para el tanque No.9 de la refinería de TALARA en PERU</t>
  </si>
  <si>
    <t>SAVIA PERU S.A.</t>
  </si>
  <si>
    <t>Orden de Compra  No.564752 Suministro de Repuestos para el Sello Primario Tela de Barrera de Vapores teflón laminado "petrolean 10", Cinta de Empaque Esponje TAPE para el  tanque TK-508, Oleoducto de Colombia S.A., de la Estación  de Coveñas, Sucre.</t>
  </si>
  <si>
    <t xml:space="preserve">Orden de Compra No. 090-08-000025  Suministro de dos (2) Tapas de Medición en Aluminio de Ø 8"    </t>
  </si>
  <si>
    <t>MONTAJES JM LTDA</t>
  </si>
  <si>
    <t>Orden de Servicio No.1015  Supervisión de Montaje de los Sellos Primario y Secundario para el tanque K-942  de la Refinería de Barrancabermeja</t>
  </si>
  <si>
    <t xml:space="preserve">CONSORCIO TK GCB </t>
  </si>
  <si>
    <t>Orden de Compra No. PTP-0046362-01 Z2B Diseño, Suministro y Fabricación  de Succión Flotante de Ø 8"  para el tanque No.9 de la refinería de TALARA en PERU</t>
  </si>
  <si>
    <t>Orden de Compra  No. 566351  Fabricación,  Suministro  de  los  Sellos Primario Mecánico de Zapata  Metálica  con Tijera  en  Acero Inoxidable  y  Sello Secundario  en  Acero Galvanizado para los  tanques TK- 3052 y TK 3071  de  la  Refinería de Cartagena S.A.  Ecopetrol Mandatario Refinería De Cartagena S.A.</t>
  </si>
  <si>
    <t>Orden de Compra  No.4701383 Diseño, Fabricación y Suministro de los Sellos Primario Mecánico de Zapata Metálica con Tijera en Acero Inoxidable  y Sello Secundario  en Acero Galvanizado para el tanque TK-12010 de la Estación Cusiana.</t>
  </si>
  <si>
    <t>Orden de Servicio  No.WK-2189 SPO-7200799  /  5500016921  Montaje e Instalación de los Sellos Primario Mecánico de Zapata Metálica con Tijera en Acero Inoxidable  y Sello Secundario  en Acero Galvanizado para el tanque TK-12010 de la Estación Cusiana.</t>
  </si>
  <si>
    <t>Orden de Compra  No.4701384 Diseño, Fabricación y Suministro de los Sellos Primario Mecánico de Zapata Metálica con Tijera en Acero Inoxidable  y Sello Secundario  en Acero Galvanizado para el tanque TK-7314 de la Terminal de Coveñas</t>
  </si>
  <si>
    <t>Orden de Servicio  No.WK-2189 SPO-7200799 / 5500016922Montaje e Instalación de los Sellos Primario Mecánico de Zapata Metálica con Tijera en Acero Inoxidable  y Sello Secundario  en Acero Galvanizado para el tanque TK-7314 de la Terminal de Coveñas</t>
  </si>
  <si>
    <t>Ordenes de Compra  No.20091202-2/3 Suministro de Uniones Flexibles "PIVOT MASTER"  y   Por concepto de la Prefabricación y Montaje de dos Succiones Flotantes para dos Tanques de Ø 11,6 Mes y lavado y desgasificación de los mismos ubicados en el terminal de Combustibles de la Sabana Mansilla Facatativá.</t>
  </si>
  <si>
    <t>Orden de Servicio No.076  Supervisión de Montaje de los Sellos Primario y Secundario para los tanques 3052 y 3071  de la Refinería de Cartagena</t>
  </si>
  <si>
    <t>INGENIERIA Y CONSTRUCCIONES LTDA.</t>
  </si>
  <si>
    <t>Orden de Compra  No.567660 Suministro de Repuestos para el Sello Primario Tela de Barrera de Vapores teflón laminado "petrolean 10", Cinta de Empaque Neosponge TAPE  para  el   tanque     TK-506, Oleoducto de Colombia S.A., de la Estación  de Coveñas, Sucre.</t>
  </si>
  <si>
    <t>Orden de Compra Oferta Mercantil NO. OM-035-LIC-2009   Servicio de Inspecciones de Tanques de Combustibles Verticales Según  API 653  para las regionales Centro  Mariquita  TK 5 y TK 2, Pereira Tk 8  y  Norte   Baranoa  TK 202, TK 102 y TK 201.</t>
  </si>
  <si>
    <t>ORGANIZACIÓN TERPEL S.A.</t>
  </si>
  <si>
    <r>
      <rPr>
        <sz val="10"/>
        <color rgb="FF000000"/>
        <rFont val="Arial"/>
        <family val="2"/>
      </rPr>
      <t xml:space="preserve">Orden de Compra No.10474 </t>
    </r>
    <r>
      <rPr>
        <sz val="10"/>
        <color rgb="FFFF0000"/>
        <rFont val="Arial"/>
        <family val="2"/>
      </rPr>
      <t xml:space="preserve"> </t>
    </r>
    <r>
      <rPr>
        <sz val="10"/>
        <color rgb="FF000000"/>
        <rFont val="Arial"/>
        <family val="2"/>
      </rPr>
      <t xml:space="preserve">por Suministro de Cuatro (4) Unidades de Venteo para ser  instaladas en el tanque No. Tk-32083 de  la terminal de Medellín. </t>
    </r>
  </si>
  <si>
    <t xml:space="preserve">Orden de Compra No. 078-OC-000094  Suministro de tres  (3) Tapas de Toma de Muestras y Medición en Aluminio de Ø 8"    </t>
  </si>
  <si>
    <t>MONTAJES MORELCO S.A.</t>
  </si>
  <si>
    <t>Orden de Compra No. 110-OC-000001  Suministro de Domo Geodésico y Pantalla Interna Flotante "Aluminator RC"  Para un tanque en Apiay de 110  ft  de diámetro</t>
  </si>
  <si>
    <t>Orden de Servicio  No. 110-OS-000001 Fabricación  y  Montaje  de tanque  de 110 FT con sus accesorios  Domo Geodésico y Pantalla Interna Flotante "Aluminator RC"   en la Planta de Apiay de  de ECOPETROL S.A.</t>
  </si>
  <si>
    <r>
      <rPr>
        <sz val="10"/>
        <color rgb="FF000000"/>
        <rFont val="Arial"/>
        <family val="2"/>
      </rPr>
      <t>Orden de Compra No.10757</t>
    </r>
    <r>
      <rPr>
        <sz val="10"/>
        <color rgb="FFFF0000"/>
        <rFont val="Arial"/>
        <family val="2"/>
      </rPr>
      <t xml:space="preserve"> </t>
    </r>
    <r>
      <rPr>
        <sz val="10"/>
        <color rgb="FF000000"/>
        <rFont val="Arial"/>
        <family val="2"/>
      </rPr>
      <t xml:space="preserve">Desmonte del Techo Interno Flotante del tanque 31045 ubicado en Puerto Niño, su correspondiente transporte, adecuación e instalación en el tanque No. 31118 Ubicado en  el terminal de Puente Aranda en la terminal de Bogotá </t>
    </r>
  </si>
  <si>
    <t>Orden de Compra No. 108-OC-000005  Suministro de dos (2) Domos Geodésicos y dos (2)  Pantallas Internas Flotantes "Aluminator RC"  Para dos  tanques en la Planta de Ayacucho de 171  ft  de diámetro  de ECOPETROL S.A.</t>
  </si>
  <si>
    <t xml:space="preserve">Desmonte Pantalla Interna Flotante  Tk - 31237 y Montaje Pantalla Interna Flotante Tk -31234 de la terminal de Medellín </t>
  </si>
  <si>
    <t>Orden de Compra  No. 570284  Fabricación,  Suministro  de  los  Sellos Primario Mecánico de Zapata  Metálica  con Tijera  en  Acero Inoxidable  y  Sello Secundario  en  Acero Galvanizado para los  tanques TK- 3072 y TK 3081  de  la  Refinería de Cartagena S.A.  Ecopetrol Mandatario Refinería De Cartagena S.A.</t>
  </si>
  <si>
    <t>Orden de Compra  No.573023 Suministro de Accesorios  70 Leg Sock,  Gauge Pole and Sleeve y set de Uniones Flexibles Pívot Master  para  tanque Cartagena, de la Refinería de Cartagena, ECOPETROL MANDATARIO REFINERIA DE CARTAGENA</t>
  </si>
  <si>
    <t>US$ 22,823.50</t>
  </si>
  <si>
    <t xml:space="preserve">Contrato No. 4028110 Montaje de los Sellos Primarios, Sellos Secundarios y Raspadores de Parafina, y Suministro e Instalación de Uniones Flexibles "Pívot Master" para el sistema de drenaje del techo del  tanque de almacenamiento  Tk-704 de  (120KBLS)  del ODC de la Planta Vasconia II  </t>
  </si>
  <si>
    <t>Orden de Servicio  No. 5209207  Servicio de Supervisión y Soporte Técnico para la Instalación  de  los  Sellos Primario Mecánico de Zapata  Metálica  con Tijera  en  Acero Inoxidable  y  Sello Secundario  en  Acero Galvanizado para el  tanque TK- 3072  de  la  Refinería de Cartagena S.A.  Ecopetrol Mandatario Refinería De Cartagena S.A.</t>
  </si>
  <si>
    <t xml:space="preserve">Orden de Compra No.10945 Transporte Medellín, Bogotá Cartagena, Adecuación RIM y repuestos HMT Inc., para Pantalla Interna Flotante, Suministro de Cuatro (4) Unidades de Venteo  y Montaje de la AIRF en el tanque No. Tk-35209 de  la terminal de Cartagena.  Montaje succión Flotante de Ø 8" en el tanque 27666 de la terminal de Puente Aranda </t>
  </si>
  <si>
    <t>Orden de Compra No. SP-0049977-01 BLOCK Z2B Suministro de Sello Primario Mecánico de Zapata Metálica en Acero Inoxidable  y Sello Secundario tipo Limpiador para un  tanque  de Ø 140 FT  de la refinería de TALARA en PERU</t>
  </si>
  <si>
    <t>US$ 47,230.00</t>
  </si>
  <si>
    <t>Contrato No. 2130 por concepto de suministro e instalación de cortinas y escaleras en el local la POLAR del centro comercial CENTRO MAYOR de la ciudad de Bogotá</t>
  </si>
  <si>
    <t xml:space="preserve">CONINSA RAMON H </t>
  </si>
  <si>
    <t xml:space="preserve">Contrato No. HAR-CT-0128 -10  por concepto de Obra Civil HOTEL AR Ciudad Salitre  en la Ciudad de Bogotá </t>
  </si>
  <si>
    <t>GRUPO AR   SAS</t>
  </si>
  <si>
    <t>Orden de Servicio por Suministro e Instalación FLOATING SUCTION TESTER SYSTEM  en SS 304   tanque No.   En la terminal de Puente Aranda en Bogotá</t>
  </si>
  <si>
    <t>Orden de Servicio  No.5500017300  Supervisión de las reparaciones metalmecánicas  a la tubería del sistema de drenaje del techo  para el tanque TK-12020  de la Terminal de Coveñas</t>
  </si>
  <si>
    <t xml:space="preserve"> </t>
  </si>
  <si>
    <t>Orden de Compra No. PPR 4 - 140  Suministro de Sello Primario Mecánico de Zapata Metálica en Acero Galvanizado  y Sello Secundario tipo Limpiador en Acero Inoxidable para un  tanque en Guayaquil - ECUADOR.</t>
  </si>
  <si>
    <t xml:space="preserve"> H M  &amp; H  INC </t>
  </si>
  <si>
    <t>US$ 34,648.40</t>
  </si>
  <si>
    <t>Orden de Servicio  No. 108-OS-000862 Montaje  de dos (2)  Domos Geodésicos y dos (2) Pantallas Internas Flotantes "Aluminato RC"  Para dos (2)  tanques en la Planta de Ayacucho  de 171,4  ft  de diámetro de ECOPETROL S.A.</t>
  </si>
  <si>
    <t>Orden de Servicio  No.5500017399  Servicios de Instalación de Sellos Primario y Secundario  para el techo del  tanque TK-302  de la  planta el Porvenir   de OCENSA S.A.  En CASANARE + OBRAS ADICIONALES PROYECTANTES  PASARELAS</t>
  </si>
  <si>
    <t xml:space="preserve">Obras adicionales  del sistema de dos (2) SUCTION FLOATING TESTER   </t>
  </si>
  <si>
    <t>Orden de Compra NO. 4800039405  por concepto de AVALUO DE LA PLANTA DE AVIACION TERPEL Y OCA EN EL AEROPUERTO EL DORADO DE BOGOTA</t>
  </si>
  <si>
    <t xml:space="preserve">Orden de Servicio No. 003020 por Suministro de Una (1) Pantalla Interna Flotante "ALUMINATOR RC" Suspendida para un (1) tanque de D= Ø 35ft. en la estación de Monterrey Poliducto Andino de ECOPETROL S.A. </t>
  </si>
  <si>
    <t>MONTINPETROL S.A.</t>
  </si>
  <si>
    <t xml:space="preserve">Orden de Servicio  No.5500017565  Servicios de Instalación de Sellos Primario y Secundario  para el techo del  tanque TK-304  de la  planta el Porvenir   de OCENSA S.A.  En CASANARE + OBRAS ADICIONALES orden </t>
  </si>
  <si>
    <t>Orden de Compra No. SP-0052592-01 BLOCK Z2B Suministros Adicionales de los Sellos Primario Mecánico de Zapata Metálica en Acero Inoxidable  y Sello Secundario tipo Limpiador para un  tanque  de Ø 140 FT  de la refinería de TALARA en PERU</t>
  </si>
  <si>
    <t>US$ 10,470</t>
  </si>
  <si>
    <t>Cerramiento Antejardín, Escaleras de caracol, Plataforma y Baranda Balcón Apto.501</t>
  </si>
  <si>
    <t>INVERSIONES DEL ANTIPLANO LTDA</t>
  </si>
  <si>
    <t>Montaje 3 Succiones flotantes en 3" para tanques horizontales de 15.00 Galones</t>
  </si>
  <si>
    <t>AVIACOM</t>
  </si>
  <si>
    <t xml:space="preserve">Orden de Compra No. 180-2833. Suministro de tapas toma muestra y medición para brida de 8" x 150 </t>
  </si>
  <si>
    <t>MONTAJES MORELCO S.A</t>
  </si>
  <si>
    <t xml:space="preserve">Orden de Compra No.1815  por Suministro de Una (1) Pantalla Interna Flotante "UNIDECK"  para un (1) tanque  TK-8501 de D= Ø 73ft. en la estación de TOCANCIPA de ECOPETROL S.A. </t>
  </si>
  <si>
    <t>FM INGENIERIA S.A.</t>
  </si>
  <si>
    <t>Orden de Compra  No. 582319  Fabricación y  Suministro  de  los  Sellos Primario Mecánico de Zapata  Metálica  con Tijera  en  Acero Inoxidable  y  Sello Secundario  en  Acero Galvanizado para el tanque TK- 3014  de  la  Refinería de Cartagena S.A.  Ecopetrol Mandatario Refinería De Cartagena S.A.</t>
  </si>
  <si>
    <t>Orden de Compra No. 1222. 4 Uniones Flexibles Pívot Master 3".</t>
  </si>
  <si>
    <t>CONSORCIO LD</t>
  </si>
  <si>
    <t>Suministro e instalación de vidrios, fachada y puerta de acceso.</t>
  </si>
  <si>
    <t>INTERNACIONAL DE VEHICULOS LTDA</t>
  </si>
  <si>
    <t>Cotización No.1124. Suministro Winche Edificio Cara 7 No. 34-25</t>
  </si>
  <si>
    <t>Avaluó Filtro de aviación, Cartago.</t>
  </si>
  <si>
    <t>ENERGIZAR S.A</t>
  </si>
  <si>
    <t>Orden de Compra No. 21864. Geo membrana para tanque de 16x6 Mts.</t>
  </si>
  <si>
    <t>INDEPENDENCE DRILLING S.A</t>
  </si>
  <si>
    <t>O.C 21585, 6 Uniones Flexibles Pivot Master 6" Diámetro, Peso 120 Lbrs/Junta- Dimensiones 30" L x 12" H x 12" W</t>
  </si>
  <si>
    <t>TECNITANQUES INGENIEROS S.A.S</t>
  </si>
  <si>
    <t>Supervisión Montaje Domo durante el periodo del 11 al 27 de octubre y del 2 al 9 de Noviembre de 2011. Supervisión montaje Domo durante el periodo del 11 al 24 de Octubre de 2011</t>
  </si>
  <si>
    <t>SERVICIOS TECNICOS ESPECIALIZADOS</t>
  </si>
  <si>
    <t>USS 13.000</t>
  </si>
  <si>
    <t>O.C 18619 - Montaje Sistema Drenaje Pívot Master de 6" tanque TEF</t>
  </si>
  <si>
    <t>Avaluó Lote de 94,1 Hts de Propiedad de la planta Conjunta, localizado dentro de los terrenos de la Planta Conjunta de Yumbo, Valle.</t>
  </si>
  <si>
    <t>CHEVRON PETROLEUM COMPANY (CPC)</t>
  </si>
  <si>
    <t>Orden de Compra No. 0556. Suministro y fabricación de plataformas en aluminio para acceso a manholes en el TK-8101.  Poliducto Andino APIAY - ECOPETROL SA</t>
  </si>
  <si>
    <t>CONEQUIPOS ING LTDA</t>
  </si>
  <si>
    <t>Orden de Compra No. MA-0003369. Por concepto de Sello Primario para Tanques de 110 pies de diámetro,  Sello Secundario tipo "limpiador" (wiper) y tornillería en acero inoxidable 304.</t>
  </si>
  <si>
    <t>ECOPETROL S.A.  TIBU</t>
  </si>
  <si>
    <t xml:space="preserve">Contrato No. : Mtto-Ofm-Ism-001-12   Obras De Fabricación Y Montaje De Tubería, Difusores, Y Techo Interno  y obras adicionales tubo radar en Ø2" y cuello de remate  tubo Ø 8"
Objeto Otro Si No.1:
 Sand Blasting Y Aplicación De Pintura Al Medio Primer Anillo Interno En Un Área De 415m², Fondo Del Tanque Relevo 8501 En Un Área De 130m² Y Tuberías En La Planta Tocancipá De Ecopetrol.
Objeto Otro Si No.2:Impermeabilizacion  del domo geodésico  tanque 8501  Otro Si No.3   fabricación y montaje tubería  y difusores </t>
  </si>
  <si>
    <t>ISMOCOL DE COLOMBIA S.A.</t>
  </si>
  <si>
    <t xml:space="preserve">Orden de Servicio No. 001019-323 por concepto de montaje de  Una (1) Pantalla Interna Flotante "ALUMINATOR RC" Suspendida para un (1) tanque de D= Ø 35ft. en la estación de Monterrey Poliducto Andino de ECOPETROL S.A. </t>
  </si>
  <si>
    <t xml:space="preserve">Orden de Compra No. RCH 2725856    por concepto de inspección API 653 de tanque   y un kilometro de Tuberías  API  570  </t>
  </si>
  <si>
    <t>UNION TEMPORAL RCH CONTRUCTORES - FADULL</t>
  </si>
  <si>
    <t xml:space="preserve">Orden de Compra No. FOCA_IMP Pívot Master 001-04-12 por concepto de suministro 16 unidades de Uniones flexibles Pívot Master  DDP Bogotá </t>
  </si>
  <si>
    <t>IM PETROLEO LTDA</t>
  </si>
  <si>
    <t>Orden de Compra No. 4200001212    por concepto de inspección API 653 de tanque estación Floreña  diámetro 40 ft</t>
  </si>
  <si>
    <t>EQUION ENERGIA LIMITED</t>
  </si>
  <si>
    <t>Orden de Compra No. 108-OC-004370. Por concepto de Asistencia técnica cambio de guayas Tk-1140 Estación Ayacucho de ECOPETROL S.A-</t>
  </si>
  <si>
    <t>MONTAJES MORELCO  SA</t>
  </si>
  <si>
    <t xml:space="preserve">Contrato No. : MTTO-OFM-ISM-002-12  por concepto de obras de demolición, retiro y entrega material placa de concreto, Mantenimiento integral sellos primario y secundario  </t>
  </si>
  <si>
    <t xml:space="preserve">Orden de Compra No. FOCA_IMP Pívot Master 007-06-12 por concepto de  diseño sistema de drenaje con  Uniones flexibles Pívot Master  </t>
  </si>
  <si>
    <t>Orden de Compra  No. 590794 Fabricación y  Suministro  de  Le Sock fundas de uretano TB-35 de 8" de diámetro X 60"  de largo   incluye abrazadera en acero inoxidable    TK- 3014  de  la  Refinería de Cartagena S.A.  Ecopetrol Mandatario Refinería De Cartagena S.A.</t>
  </si>
  <si>
    <t>Orden de Compra No. 6642 Fabricación y Suministro de set de 4 unidades de  Uniones Flexibles Pívot Master Ø 6". Para sistema de drenaje de TP-301  Planta el Porvenir</t>
  </si>
  <si>
    <t>ARCOMAT LTDA</t>
  </si>
  <si>
    <t>Orden de Servicio  No. 020,   asesoría técnica para el desmonte Sello Primario y Secundario TK 509   de la terminal de Coveñas de ECOPETROL  S.A.</t>
  </si>
  <si>
    <t xml:space="preserve">Avaluó de la Planta de   Aviación  de CHEVRON PETROLEUM COMPANY ubicada en Rionegro en Medellín  </t>
  </si>
  <si>
    <t xml:space="preserve">Orden de Compra No. 4800060573Avaluo de Terrenos y Activos de la Planta de Abasto de PROPIEDAD ORGANIZACIÓN  TERPEL S.A. ubicada en Mamonal en Cartagena   </t>
  </si>
  <si>
    <t>Ordenes de Compra  No.001-OCG-00003198  Por concepto de la Prefabricación y Montaje de UNA  Succión Flotante para Tanque 504  ubicado en el terminal de Combustibles de la Sabana Mansilla Facatativá.</t>
  </si>
  <si>
    <t xml:space="preserve">Avaluó de la Planta de   Aviación  de CHEVRON PETROLEUM COMPANY-AEROPUERTO DE CALI ubicada en Cali - Valle del Cauca  </t>
  </si>
  <si>
    <t xml:space="preserve">Avaluó de la Planta de   Aviación  de CHEVRON PETROLEUM COMPANY-AEROPUERTO DE CARTAGENA ubicada en Cartagena-Bolívar  </t>
  </si>
  <si>
    <t>Orden de Compra  No. 7202575 Fabricación y  Suministro  materiales  para el mantenimiento de los sellos secundarios de los tanques 103,104 y 105 de la estación de bombeo Rubiales del Oleoducto de los llanos Orientales</t>
  </si>
  <si>
    <t>OLEODUCTO DE LOS LLANOS ORIENTALES</t>
  </si>
  <si>
    <t>Orden de Compra  No. 7202642 Fabricación y  Suministro  materiales  para el mantenimiento de los sellos secundarios de los tanques 103y 105 de la estación de bombeo Rubiales del Oleoducto de los llanos Orientales</t>
  </si>
  <si>
    <t>Contrato No. : MTTO-OFM-ISM-003-12  Mantenimiento integral  del tanque  8104  de la planta de Tocancipá, suministro  MESAWEDGE   SUPERCHEM 1000  desmontaje y montaje  sellos cambio tornillería.  TANQUE EN SERVICIO</t>
  </si>
  <si>
    <t>Orden de Compra  No.085-ORS-00000250  Por concepto de Suministro  materiales para mantenimiento de  Sellos  Primario y Secundario un  Tanque de Ø 140 FT ubicado en  Campo Rubiales - ECOPETROL S.A.</t>
  </si>
  <si>
    <t>Orden de Servicio  No.5500889635  Servicios de DISEÑO y SUPERVISION instalación del sistema de drenaje  el techo del  tanque TK-304  de la  planta Coveñas  de OCENSA S.A.  En Coveñas-Sucre</t>
  </si>
  <si>
    <t>Orden  de  Compra / Servicio   No.0920   Suministro  de MEMBRANA  INTERNA  FLOTANTE, venteos  y supervisión de montaje para un  tanque de la  Gerencia Complejo Barrancabermeja  de ECOPETROL S.A.</t>
  </si>
  <si>
    <t>Contrato NO. 3801568  Consultoría para la determinación de ventanas seguras operacionales IOWS para tanques de las estaciones  de OCENSA</t>
  </si>
  <si>
    <t>Orden de Servicio No. 021  Reparación y Mantenimiento de los sellos primario y secundario para el tanque 509 de ECOPETROL  en la ESTACION COVEÑAS   TANQUE EN SERVICIO</t>
  </si>
  <si>
    <t>ASESORIAS INGENIERIA DE CALIDAD EMAC LTDA</t>
  </si>
  <si>
    <t>Orden de Servicio No. 087  Mantenimiento de los sellos primario y secundario, Suministro uniones flexibles para el sistema de drenaje y supervisión de montaje  para el tanque 509 de la Planta de  COVEÑAS del Oleoducto de Colombia SA</t>
  </si>
  <si>
    <t>CONSORCIO MT  ZH</t>
  </si>
  <si>
    <t>Orden de Compra  No. 7202871 Reparación y  mantenimiento de los sellos primario y secundario del tanque 104 de la estación de bombeo Rubiales del Oleoducto de los llanos Orientales  TANQUE EN SERVICIO</t>
  </si>
  <si>
    <t>Contrato No. 7202470 EL DISEÑO, PROCURA E INSTALACIÓN DE LA MEMBRANA INTERNA DEL TK 4104 REQUERIDO PARA EL PROYECTO DE DILUCIÓN  CELEBRADO ENTRE EL OLEODUCTO DE LOS LLANOS ORIENTALES S.A. Y FOMENTO DE CAPITALIZADORES FOCA S.A.S.</t>
  </si>
  <si>
    <t xml:space="preserve">SUBCONTRATO No.PTI-PS-001-12-OP 1205  Diseño e ingeniería de detalle, suministro de materiales, transporte hasta el EPF de Floreña, construcción y montaje en sitio de dos (2) Domos Geodésicos en Aluminio y dos (2) Membranas Flotantes en Aluminio para dos (2)  tanques de Almacenamiento de capacidad 35,000 Bls (Diámetro = 26,21 mts)cada uno. </t>
  </si>
  <si>
    <t>TECNITANQUES INGENIEROS SAS</t>
  </si>
  <si>
    <t>Suministros                  (US$ 285.000) DDP y Agenciamiento (COL$ 182.000.000)  y Montajes  (Col$ 433.429.328)</t>
  </si>
  <si>
    <t xml:space="preserve">Orden de Compra No. 851  Instalación y Montaje Membrana Interna Flotante, prueba de flotación, Reparación e Impermeabilización, suministro repuestos mantenimiento Domo Geodésico de Aluminio y Construcciones venteos TANQUE 8501 SANTA ROSA - LA HERMOSURA SANTANDER  y Mantenimiento Membrana Interna  Flotante, desmontaje o retiro de la misma levantamiento de Planos, inspección, limpieza, suministro repuestos cambio tornillería y Montaje o reinstalación.   </t>
  </si>
  <si>
    <t>LAGUNA MORANTE S.A.</t>
  </si>
  <si>
    <t xml:space="preserve">Orden de Compra No.MA 028521 por concepto de suministro  de 475 ft  de Sello Primario Mecánico de Zapata Metálica para dos (2) Tanques de la Gerencia Complejo Barrancabermeja </t>
  </si>
  <si>
    <t>Contrato No.MA 0029259  IMPERMEABILIZACIÓN DE TECHOS GEODÉSICOS EN LOS TANQUES DE PLANTA TOCANCIPA DEPARTAMENTO O&amp;M SABANA</t>
  </si>
  <si>
    <t>Orden de Servicio No. 024  Reparación y Mantenimiento de los sellos primario y secundario de los  tanques 504 y 505  de ECOPETROL  proceso   MA 50026576 en la ESTACION COVEÑAS   TANQUE EN SERVICIO</t>
  </si>
  <si>
    <t>Orden de Compra No. 1412 Cambio de Posición de  los soportes de la  Membrana Interna Flotante,  TANQUE 8501 SANTA ROSA - LA HERMOSURA SANTANDER</t>
  </si>
  <si>
    <t>Orden de Compra Suministro e Instalación de tres (3) Boquillas en aluminio de Ø 12"  y Una (1) de Ø 24" en el tanque de la Planta de Santa Rosa y tres (3) Boquillas de Ø 12" en la Planta Sebastopol</t>
  </si>
  <si>
    <t>INGENIEROS</t>
  </si>
  <si>
    <t>Contrato No.MA 0030262  MANTENIMIENTO DE LOS SELLOS PRIMARIOS Y SECUNDARIOS DE LOS TANQUES MANSILLA Y TOCANCIPA DEL DEPARTAMENTO DE OPERACIONES Y MANTENIMIENTO SABANA DE LA GERENCIA DE POLIDUCTOS DE LA VICEPRESIDENCIA DE TRANSPORTE Y LOGÍSTICA DE ECOPETROL S.A.</t>
  </si>
  <si>
    <t>En Ejecución</t>
  </si>
  <si>
    <t>Contrato NO. 3801725  INGENIERIA DE DETALLE PARA INCREMENTAR LA CAPACIDAD DE TANQUES DE  OCENSA</t>
  </si>
  <si>
    <t xml:space="preserve">Ordenes de Compra No. 8589 y 9495 Diseño, Fabricación, suministro y Supervisión de  Montaje de Sellos Primarios y Secundarios   y  Sistema de drenaje con uniones flexibles para TANQUE  Ø Diámetro 7,50 CALI </t>
  </si>
  <si>
    <t>JE CASAS  ASOCIADOS SAS</t>
  </si>
  <si>
    <t>Otrosí No. 1 del 24 de enero de 2014 Contrato 3801725 correspondiente al estudio de viabilidad según el establecido en las especificaciones  técnicas de ingeniería  de detalle para incrementar  la capacidad de los tanques 7313 y 1202  de Ocensa y del otrosí 1 del 24 de enero de 2014 con los cinturones de esfuerzo y estudio topográfico y asentamiento según  API  653 del TK 12010</t>
  </si>
  <si>
    <t xml:space="preserve">OLEODUCTO CENTRAL S.A  </t>
  </si>
  <si>
    <t xml:space="preserve"> Contrato  7202542 de fecha de 28 de febrero  de 2014 cuyo objeto es "suministro e instalaciones  de contención secundaria de tanques  de almacenamiento TK-103 y TK 105   de estación de bombeo  rubiales del oleoducto  de los llanos orientales </t>
  </si>
  <si>
    <t xml:space="preserve">ODL S.A </t>
  </si>
  <si>
    <t xml:space="preserve">Orden de compra No. 4523150 cuyo objecto  es el suministro de la uniones flexibles, de 8" para el sistema de drenaje en la terminal Coveñas </t>
  </si>
  <si>
    <t xml:space="preserve"> orden de compra 004 - 14  del 10 de marzo  de 2014, cuya objeto   de suministro  de nueve brindas de 6" de diámetro fundida en lumina y mecanicanizada  </t>
  </si>
  <si>
    <t xml:space="preserve">INDETRO  INGENIERIA </t>
  </si>
  <si>
    <t xml:space="preserve"> Contrato GP No 002- 2014 cuyo objeto es la consultoría para el desarrollo de la ingeniería  conceptual básica para la construcción de un terminal de almacenamiento  de hidrocarburos  en buenaventura, valle del cauca </t>
  </si>
  <si>
    <t xml:space="preserve">GRUPO PORTUARIO S.A </t>
  </si>
  <si>
    <t>orden de compra 012-14 del 02  de mayo  de 2014, cuyo objeto es suministro de nueve brindas  de 6" de diámetro fundida en alúmina y mecanizada</t>
  </si>
  <si>
    <t>INDETRO INGENIERIA LTDA</t>
  </si>
  <si>
    <t xml:space="preserve">Orden de Compra  No 612974 de 25/05/2014 cuyo objeto es "suministro  de sellos primarios para el TK  de 110 pies, tela  barrera de vapores  teflón  de 10 milésimas, limpiador wipper  de doble lamina, platos deslizadores shunts y tornillería </t>
  </si>
  <si>
    <t>ECOPETROL - TIBU</t>
  </si>
  <si>
    <t xml:space="preserve"> Diseño  y Elaboración de planos para el sistema de drenaje de TK 7311</t>
  </si>
  <si>
    <t>Avaluó  de la planta  de combustibles  de puente aranda chevron Texaco</t>
  </si>
  <si>
    <t xml:space="preserve">CHEVRON PETROLEUM COMPANY </t>
  </si>
  <si>
    <t xml:space="preserve">contrato No MA-0323377  de la fecha   de 2 de julio  de 2014 cuyo objeto es "instalación del sistema de drenaje  compuesto por cuatro uniones flexibles de 6" RF SO ASTM lbs  y empaques epirometalicos  del techo flotante para el tanque 710 del terminal de mansilla (Facatativá) </t>
  </si>
  <si>
    <t xml:space="preserve">ISMOCOL </t>
  </si>
  <si>
    <t>Orden de compra No. 1751, cuyo objeto es servicio proyectos supervisión de Montaje sistemas  de drenaje "supervisión y montaje  sistema de drenaje de 8 pulgadas "</t>
  </si>
  <si>
    <t xml:space="preserve">CONSORCIO TECNITANQUES TANKO </t>
  </si>
  <si>
    <t xml:space="preserve">Orden  de compra  No. 12987ct  Servicio  proyectos suministro domo geodésico  con membrana flotante castila II DEL TK  ATK-7216 50,000 Barriles de capacidad </t>
  </si>
  <si>
    <t xml:space="preserve">TECNITANQUES INGENIEROS </t>
  </si>
  <si>
    <t>Orden de Compra 12988 suministro de un domo geodésico de aluminio y una membrana flotante full Contac para Tk de almacenamiento de nafta de 174 ft -  Ubicado en San Fernando Ecopetrol- Meta</t>
  </si>
  <si>
    <t>TECNITANQUES</t>
  </si>
  <si>
    <t>Orden de Compra No. 20879 Suministro de sello primario tipo tijera de zapata metálica TK-8111 , suministro de sello secundario con wiper superior, uniones flexibles de 6 "  en Sebastopol- Puerto Berrio</t>
  </si>
  <si>
    <t>ARCOMAT</t>
  </si>
  <si>
    <t>Orden de Compra No. 20878 Suministro de sello primario tipo tijera de zapata metálica TK-139 , suministro de sello secundario con wiper superior, uniones flexibles de 6 "  en Puerto Salgar</t>
  </si>
  <si>
    <t xml:space="preserve">Contrato 614207 cuyo objeto es " Comprar sellos mecánicos API RP 541 para Tanques Ecopetrol Gerencia Caribe S.A </t>
  </si>
  <si>
    <t>ECOPETROL -  CARTAGENA</t>
  </si>
  <si>
    <t xml:space="preserve">Orden de compra No. 2087, cuyo objeto es suministro e instalación de dos sistema de puesta a tierra  del techo externo flotante TKS 0101 Y 0102 </t>
  </si>
  <si>
    <t xml:space="preserve">Por concepto del diseño del sistema de drenaje del tk 309 de la planta porvenir de OCENSA </t>
  </si>
  <si>
    <t>OLEODUCTO CENTRAL S.A.</t>
  </si>
  <si>
    <t xml:space="preserve">Orden de Compra No FOR 141702  Sello Secundario y respuestos sello primario para tanque de almacenamiento de 140 FT  en PERU </t>
  </si>
  <si>
    <t xml:space="preserve">SAVIA PERU </t>
  </si>
  <si>
    <t xml:space="preserve">Orden de compra No.4524273 Según PO 4524008 Suministro de Uniones flexibles de Ø 6" para sistema de drenaje tanque de almacenamiento el Porvenir </t>
  </si>
  <si>
    <t>OCENSA</t>
  </si>
  <si>
    <t xml:space="preserve">Orden de compra No.411  Suministro unión flexible de Ø 6" </t>
  </si>
  <si>
    <t>CONSORCIO INGCONS - OMC</t>
  </si>
  <si>
    <t xml:space="preserve">Orden de Compra No.2242 suministro de techo flotante acero inoxidable-aluminio suspendido por cables del techo cónico </t>
  </si>
  <si>
    <t>CONSORCIO IDOM INELECTRA SCHADER CAMARGO</t>
  </si>
  <si>
    <t xml:space="preserve">Contrato 3802154 Mantenimiento de Sellos Primario y Secundarios de los tanques 7312 y 7314 de la terminal Coveñas  </t>
  </si>
  <si>
    <t>OCENSA SA.</t>
  </si>
  <si>
    <t>rollo de  cinta neosponge 35 mm x 20 mtrs</t>
  </si>
  <si>
    <t>SERVICIOS PORTUARIOS S.A.</t>
  </si>
  <si>
    <t xml:space="preserve">8 Suministro  d uniones flexibles  de 6" diámetro plata Coveñas  y 4 Suministro  de uniones flexibles  de 6" Estación del porvenir </t>
  </si>
  <si>
    <t xml:space="preserve">OLEODUCTO  CENTRAL S.A </t>
  </si>
  <si>
    <t xml:space="preserve"> Orden de servicio de la liquidación final de la orden de compra No CJ-0S-0576 de Supervisión de montaje </t>
  </si>
  <si>
    <t xml:space="preserve">CARLOS JARA </t>
  </si>
  <si>
    <t xml:space="preserve">orden de compra  No. 15705 suministro, fabricación  y montaje de dos tubos de aquietamiento para tanques  A y B </t>
  </si>
  <si>
    <t>suministro del  TK 12010  de Coveñas sistema de drenaje y nuevo posicionamiento de patas  a nivel de operación  mínima Factura No. 0199</t>
  </si>
  <si>
    <t>Union Temporal "CCC-FOCA" Construcción De Dos Tanques  para Almacenamiento de Agua  con Capacidad  de 220m3 cada uno</t>
  </si>
  <si>
    <t xml:space="preserve">CCC INGENIEROS </t>
  </si>
  <si>
    <t xml:space="preserve">Orden de Compra No. DIM-095-350 Suministro de Huckbolt Brazier head   Huckbolt flange collar  </t>
  </si>
  <si>
    <t>DIMECAR</t>
  </si>
  <si>
    <t xml:space="preserve">Orden de Compra No. 3167 Uniones Flexibles  Marca FOCA SAS  de Ø 8" para  el drenaje del tanque  02 con capacitada de 420000 bls </t>
  </si>
  <si>
    <t xml:space="preserve">CONSORCIO  TECNITAQUES TANKO </t>
  </si>
  <si>
    <t xml:space="preserve">Orden de servicio del descargue  ECAT  refinería de Cartagena  </t>
  </si>
  <si>
    <t xml:space="preserve">QUANTA LLC </t>
  </si>
  <si>
    <t>Orden de Compra No. 17713 Suministro y montaje  de la Membrana Flotante TK 10000 Bls COPA 1, cubiro , San luis de palenque .</t>
  </si>
  <si>
    <t xml:space="preserve">TECNITANQUES INGENIEROS  S.A.S </t>
  </si>
  <si>
    <t>Orden de compra No. 000286 Sello primario para zapata, sistema de corrección incluida vapores (Mesaron 7010 de 20 miles x 18 " de ancho ), sistemas de raspadores de parafina, sello secundario laminas  de compresión tela  de barrera  de vapores (Mesa thane 6036 de 20 miles x28") , 5"Wiper PVC /Nitrilo  y Uniones flexibles FOCA (tipo pívot  Master) para drenaje de techo,  dos sistemas por tanque (8Uniones Flexibles,8" por tanque)</t>
  </si>
  <si>
    <t xml:space="preserve">CONSORCIO MONTAJES Y MANTENIMIENTO SAN FERNANDO </t>
  </si>
  <si>
    <t>Orden de servicio No. 000034 de supervisión para la instalación de sellos(mínimo un tanque).</t>
  </si>
  <si>
    <t>Orden de compra No. 3231 , Servicios profesionales  para realizar el montaje  de la membrana interna  flotante  TK - MEK-1298, Solicitado por Beeder Enrique León, con 
Orden De Compra No. 3346 Montaje  de la membrana  flotante TK-MEK-1298 "AMPLIACION  OC 2131</t>
  </si>
  <si>
    <t>CONSORCIO IDOM- INELECTRA SCHADER CAMARGO-MORELCO</t>
  </si>
  <si>
    <t>Orden de compra No. 4524841 KIT  de repuestos Sellos primarios y Secundarios  para el Tanque 12020 de la Terminal de Coveñas.</t>
  </si>
  <si>
    <t>OLEODUCTO CENTRAL S.A</t>
  </si>
  <si>
    <t xml:space="preserve">Orden de Compra No. 006-2015 Obras civiles y mecánicas para el retiro  de dos tanques  de 10,000 Gls y obras complementarias  de relleno del Fozo  </t>
  </si>
  <si>
    <t>ALIANZA FIDUCIARA S.A</t>
  </si>
  <si>
    <t xml:space="preserve">Orden de compra No. 2204 Servicio y reparación TK 002 Reficar </t>
  </si>
  <si>
    <t xml:space="preserve">PINTO HERNANDEZ Y CIA LTDA </t>
  </si>
  <si>
    <t>Contrato No. 7204632 Reparación  de las partes dañadas en el sello secundario del techo del tanques TK-104 de rubiales, con el tanque en servicio , Oleoducto de los llanos Orientales.</t>
  </si>
  <si>
    <t>ODL S.A.S.</t>
  </si>
  <si>
    <t>Orden de Compra No. 43/57927 Fabricación y Suministro  de (2) dos tanques para almacenamiento  de combustible, un (1) tanque para almacenamiento de gasolina con una capacidad  de 500 galones  y un (1) Tanque para almacenamiento   de ACPM  con capacidad  de 3,000 galones.</t>
  </si>
  <si>
    <t xml:space="preserve">ISAGEN  S.A </t>
  </si>
  <si>
    <t>Orden de compra No.1074053 Sellos para tubo guía de 6" y 2" en una sección de aluminio en espesor de 1/4, el elastómero de sello será en  Mesa Wedge Sperchem 1000, con remaches de fijación PPIS 530 - PL- K 703</t>
  </si>
  <si>
    <t>CBI S.A.C</t>
  </si>
  <si>
    <t>Montaje del domo geodésico y Membrana Flotante  de San Fernando  del tanque de 200,000 Barriles  de capacidad correspondientes a ala orden de compra no.18657</t>
  </si>
  <si>
    <t xml:space="preserve">Orden de compra No. 003-OR-00440 "SUMINISTRO  DE VAPOR GUARD </t>
  </si>
  <si>
    <t>CONSORCIO M&amp;O</t>
  </si>
  <si>
    <t xml:space="preserve">Contrato No. 7204714 Reparación  de las partes dañadas en el sello primario del techo flotante  tanque TK-105 de rubiales con el tanque en servicio   Oleoducto de los llanos Orientales </t>
  </si>
  <si>
    <t>Limpieza, Demolición, Descapote  y Retiro  de Escombro del Lote Ubicado  en la Calle 163</t>
  </si>
  <si>
    <t xml:space="preserve">COVERS DESIGN  SAS </t>
  </si>
  <si>
    <t>Orden de Compra  No. 217-ODC  00000287 Suministro  del Sello pasa  Muro Para tubería Enterrada  de 30"</t>
  </si>
  <si>
    <t xml:space="preserve">TERMOTECNICA COINDUSTRIAL </t>
  </si>
  <si>
    <t>Orden de Compra  No. 8000001587, Suministro  de Juntas Flexibles - Flex Join de 8"  de diámetro  marca GASSO , con empaques Flexitalico o Espirometalico  de 8" x 150 para el tanque 5103 ADP ubicado en la planta altos del Porvenir  en Monterrey Casanare</t>
  </si>
  <si>
    <t xml:space="preserve">CENIT </t>
  </si>
  <si>
    <t xml:space="preserve">Orden de Compra No.4525857 Sellos  Primarios y Secundarios Estación El Porvenir </t>
  </si>
  <si>
    <t>OCENSA 
OLEODUCTO CENTRAL S.A</t>
  </si>
  <si>
    <t xml:space="preserve">Orden de Compra No. 3248 Lavado, Desgasificación y Prueba  De Estanqueidad De Un Sistema  de  drenaje en 8"  En El Terminal de Coveñas </t>
  </si>
  <si>
    <t xml:space="preserve">CONSORCIO TECNITANQUES  TANKO </t>
  </si>
  <si>
    <t>Orden De Compra 16032016a   5 Tanque  Horizontal  25980 galones , 4 Succiones Flotantes de 4",   5 Succiones Flotantes  de 5"</t>
  </si>
  <si>
    <t>EXECUTIVE FLIGHT SUPPORT LYDER PINDLING INTERNATIONAL AIRPORT NASSAU BAHAMAS</t>
  </si>
  <si>
    <t>Orden de compra No. 4800000925 y Minuta Orden de Compra 8000001864 , Sistema retráctil de puesta a tierra (retractable  Grounding assembly - rga)</t>
  </si>
  <si>
    <t xml:space="preserve">ECOPETROL                               CENIT </t>
  </si>
  <si>
    <t>Diseño, suministro de materiales y fabricación de 1 unidad de nano emulsión BFA 5000 , en Bogotá.</t>
  </si>
  <si>
    <t>BFIS SAS</t>
  </si>
  <si>
    <t>Orden de compra N° 236-ODC-00000006 ,Sello pasamuros para tubería de  30" con camisa diámetro 31" x ancho de muro de 30 cm , cortada en dos secciones y con pestañas en los bordes del corte para unir con tornillos , sellos de origen 12 MTS diámetro de 5/8".</t>
  </si>
  <si>
    <t>Tanque de 150 galones de ACPM</t>
  </si>
  <si>
    <t>JONH JIMENEZ</t>
  </si>
  <si>
    <t>Orden de compra No. 20806 ,Diseño , fabricación y suministro de 4 válvulas de alivio de presión y vacío , 2 vapor guard 16" fabricated in mesathane 6036-25-72 high  y 150 leg boots 4" x 5" fabricated in mesathane 6036-35 para el tanque 7313 de Coveñas.</t>
  </si>
  <si>
    <t>Liquidación orden de compra  No. 20844 , cuyo objeto es el servicio proyectos montaje.</t>
  </si>
  <si>
    <t>Orden de Compra No. 4500236437 Membrana estructural de aluminio tipo  flotante , para tanques de hidrocarburos API 650 ,construida bajo norma API 650 , Twelfth edition march 2013 , anexo H , para la fabricacion suministro y montaje en el coca Ecuador.</t>
  </si>
  <si>
    <t>ENAP SIPEC</t>
  </si>
  <si>
    <t>Reparación tela sello primario  tanque en servicio</t>
  </si>
  <si>
    <t>Cambio de tubería de almacenamiento de agua potable, retiro, instalación y mantenimiento de tubería de 6 “y 4” en acero inoxidable.</t>
  </si>
  <si>
    <t>EDIFICIO 128 CENTRO EMPRESARIAL</t>
  </si>
  <si>
    <t>Avaluó de 6 plantas de abastecimiento. Orden de Compra 4800131604</t>
  </si>
  <si>
    <t>TERPEL S.A</t>
  </si>
  <si>
    <t>Manejo logístico de catalizador para la unidad de craqueo catalico modelo IV, UOP - II, UOP- I de la refinería de Barrancabermeja y modelo IV Reficar – Cartagena.</t>
  </si>
  <si>
    <t>FABRICA CARIOCA DE CATALIZADORES S.A</t>
  </si>
  <si>
    <t xml:space="preserve">
Orden de Compra No. 61000034652 - LLN – REQ 51000129044 – implementación de recomendaciones y mejoras en el diseño y el montaje de las unidades purificadoras de crudo de PP1 y PP2.
</t>
  </si>
  <si>
    <t>OCCIDENTAL DE COLOMBIA LLC</t>
  </si>
  <si>
    <t>liquidación orden de compra No.  ING 2017 - 739 por concepto de escalera en pasos para tanque 611.</t>
  </si>
  <si>
    <t>PROCIMEC S.A.S</t>
  </si>
  <si>
    <t>Suministro – Prefabricación y Montaje de una cruz en acero al carbón sobre pedestal en concreto de 3000 psi.</t>
  </si>
  <si>
    <t>ARQUIDIOCESIS DE BOGOTA</t>
  </si>
  <si>
    <t>Orden de Compra No. 1001870811 - lote, alcance del proyecto: uso del suelo – POT, Potencial de desarrollo, visita fiscal al predio, informe fotográfico, análisis de precios unitarios.</t>
  </si>
  <si>
    <t xml:space="preserve">Comisiones mayo a julio del 2017 por representación de manejo logístico de catalizador de craqueo catalico modelo IV, UOP – II, UOP – I de la refinería de Barrancabermeja, y modelo IV Reficar - Cartagena. </t>
  </si>
  <si>
    <t>FABRICA CARIOCA DE CATALISADORES S.A</t>
  </si>
  <si>
    <t>Contrac No. TGP"  012017 - Manpower supply for construcción facilites on tritón Clifton pier terminal , for and instalación of the required piping , fabrication and the construction of interconection piping to tanks and skids.</t>
  </si>
  <si>
    <t xml:space="preserve">TRITON GLOBAL PETROLEUM </t>
  </si>
  <si>
    <t xml:space="preserve">Orden de compra No. 4800138460 - , Inspección interna del tanque 1 Agua azul. 1000102 Desmonte de membrana metálica. 1001295     </t>
  </si>
  <si>
    <t>Suministro, prefabricación y montaje de la cruz. FACTURA No 0333</t>
  </si>
  <si>
    <t>SONNOS MEDIA SAS</t>
  </si>
  <si>
    <t xml:space="preserve">Suministro y prefabricación  y montaje de una Cruz en Acero al Carbón  sobre pedestal en concreto  de 3000 PSI </t>
  </si>
  <si>
    <t xml:space="preserve">ARQUIDIOCESIS </t>
  </si>
  <si>
    <t>28--ag-17</t>
  </si>
  <si>
    <t xml:space="preserve">Orden de Compra No. 7205949 Servicio de Inspección de Sellos primarios y Secundarios  del Techo de los tanques TK 130 Y 140  de Bicentenario -Coveñas </t>
  </si>
  <si>
    <t xml:space="preserve">OLEODUCTO BICENTENARIO </t>
  </si>
  <si>
    <t>Reparación de los Sellos Primarios y Secundarios del techo de los tanques TK 130 Y 140 DE Bicentenario Coveñas No. 7206011</t>
  </si>
  <si>
    <t xml:space="preserve">Orden de Compra No. 0015285804 Suministro e instalación de una succión flotante en Ø 8" en Acero al Carbón </t>
  </si>
  <si>
    <t>23-jui-18</t>
  </si>
  <si>
    <t>06-ag-18</t>
  </si>
  <si>
    <t xml:space="preserve">Orden de Compra No. 4529161 Reparación e Instalación de Sellos Primario y Secundarios en techos Flotantes para tanques de almacenamiento de crudo de la estación porvenir </t>
  </si>
  <si>
    <t>10-ag-18</t>
  </si>
  <si>
    <t xml:space="preserve">Contrato de Obra 001-2018 Reforzamiento estructural de los antepechos de la cubierta del edificio de   Caminos de Compostela </t>
  </si>
  <si>
    <t xml:space="preserve">CAMINOS DE COMPOSTELA </t>
  </si>
  <si>
    <t>Contrato de Prestación de Servicios No. COM 063-18 Desarrollo de Ingeniería Básica  para proyecto de Expansión  Barranquilla</t>
  </si>
  <si>
    <t>VOPAK</t>
  </si>
  <si>
    <t xml:space="preserve">Asesoría sistema de drenaje </t>
  </si>
  <si>
    <t xml:space="preserve">ZH INGENIEROS </t>
  </si>
  <si>
    <t xml:space="preserve">Proceso No Pc04896 Suministro e instalación de Sellos Primarios y secundarios en Techo Tanque 5001 estación Cupiagua </t>
  </si>
  <si>
    <t>solped 1200323372 - SUMINISTRO CIF LIMA-PERU REPUESTOS DE SELLOS PRIMARIO Y SECUNDARIO PARA UN TANQUE DE DIAMETRO (64,92 Mts .213Ft</t>
  </si>
  <si>
    <t>PLUS PETROL</t>
  </si>
  <si>
    <t>Orden de Compra 0015321721 Mantenimiento Integral Sello Primario y Secundario Techo EXTERNO  Flotante  Del Tanque 27663 de La planta puente Aranda D= 22,344 H=13,860 Mts.</t>
  </si>
  <si>
    <t>CHEVRON</t>
  </si>
  <si>
    <t>Orden de Compra No 10351 - Servicio de construcción e instalación de techo del tanques contraincendios TK4701 -Planta de gas pariña.</t>
  </si>
  <si>
    <t xml:space="preserve">GMP PERU </t>
  </si>
  <si>
    <t>Orden de servicio 10584 - Escalera del Tanque 4701</t>
  </si>
  <si>
    <t xml:space="preserve">Orden Nacional No. 4500000115 - Suministros y Repuestos de Sellos Primarios Para Techo Flotante Externo </t>
  </si>
  <si>
    <t>Orden de Compra No. 295-ODC-34 Sistema de Succión Flotante 12" TK 6100</t>
  </si>
  <si>
    <t xml:space="preserve">Orden de Compra: 0015335161 - Suministro de30,20 Mts (99ft) wiper "Wiper Wedgue Superchem 1000" tornillería, Pisadores y Supervisión de Montaje </t>
  </si>
  <si>
    <t xml:space="preserve">Orden de Compra No. 0015335091 - Suministro de Succión Flotante Tk 515 yumbo </t>
  </si>
  <si>
    <t xml:space="preserve">CONTRATO No. 7206534 Servicio de Prueba Hidrostática de los Drenajes del a Techo del Tanque 105 EN LA ESTANCION BOMBEO Rubiales </t>
  </si>
  <si>
    <t>Contrato No 81811132610 - Supervisión e instalación Para un Domo IFR Ø 85 ft TRINIDAD y Tobago</t>
  </si>
  <si>
    <t>TRIFACTOR</t>
  </si>
  <si>
    <t xml:space="preserve">Orden de Compra 3100094276 SELLO TIJERA 98FT AISI 304 P/PERIM TECHO SELLO; TIPO TIJERA; DIMENSION 98FT; MATERIAL ACERO INOXIDABLE AISI 304; APLICACION PERIMETRAL DEL TECHO FLOTANTE DEL TANQUE TKBJ-3030 CO 131954E; </t>
  </si>
  <si>
    <t>302-ODC--00000001-Suministro CIF Cartagena de Dos Domos Geodésicos y Dos techos Flotantes de D= 37.5 Planta de Cenit- Sebastopol.</t>
  </si>
  <si>
    <t>TERMOTECNICA COINDUSTRIAL</t>
  </si>
  <si>
    <t> 877.803</t>
  </si>
  <si>
    <t>301-ODC-00000001-Suministro de un Domo Geodésicos y Un Techo Flotantes Flotantes de D=61,8 de la Planta Pozos Colorados.</t>
  </si>
  <si>
    <t>TERMOTECNICA Coindustrial</t>
  </si>
  <si>
    <t>302_002 -Montaje de Dos Domos Geodésicos y Dos Techos Flotantes Flotantes de D= 37.5 de la Planta de Cenit- Sebastopol.</t>
  </si>
  <si>
    <t>tk-2000-41), desmantelamiento del tk-2000-42, demolición y construcción de bases en concreto para nuevos tanques de almacenamiento de 2000bls (1) y un (1) nuevo Gun barrel de 3000bls, construcción sistema contraincendios, demolición y construcción de dique de contención e interconexión de nuevas líneas de flujo en la estación 4 del campo Palagua, vereda Palagua, municipio de puerto Boyacá</t>
  </si>
  <si>
    <t>UNION TEMPORAL IJP</t>
  </si>
  <si>
    <t>301-OCP-00000004- Montaje de un Domo Geodésicos y Un Techo Flotantes Flotantes de D= 61,8 de la planta Pozos Colorados.</t>
  </si>
  <si>
    <t>TERMOTECNICA COINDUSTRIA</t>
  </si>
  <si>
    <t>22 Colombia  BIO D S.A.  Ocm-00001233 succion Flot A/C 6" 150 Lbs Sel.Ptfe Tk-554-Terminal De Combustibles De La Sabana  2022</t>
  </si>
  <si>
    <t>BIO D S.A.</t>
  </si>
  <si>
    <t>Orden de Compra No 023/2022- 4 Tanques verticales  para liquido Odorante  capacidad de 60 y 120  galones  presión de 100 PSI</t>
  </si>
  <si>
    <t xml:space="preserve">GAS INSTRUMENT </t>
  </si>
  <si>
    <t>Orden de Pedido No 1000175347- suministro de repuesto para plan de compras Cenit Marca MESA, para el desarrollo de actividades de mantenimiento en las OM26034796,26034802 ESTACION SEBASTOPOL.</t>
  </si>
  <si>
    <t>STORK</t>
  </si>
  <si>
    <t>Orden de Pedido No 1000175350- suministro de repuesto para plan de compras Cenit Marca MESA, para el desarrollo de actividades de mantenimiento en las OM26034802 ,26034804 ESTACION SEBASTOPOL.</t>
  </si>
  <si>
    <t>Orden de Compra No 98827-3- Instalacion de pantalla interna flotante TK 201, CTG, Transporte de materiales de la Pantalla CTG , Suministro de Boquillas de inspeccion para la IFR ( fibra de vidrio) y Suministro de pantalla interna Flotante del TK 201 CTG.</t>
  </si>
  <si>
    <t xml:space="preserve">PRIMAX COLOMBIA  S.A </t>
  </si>
  <si>
    <t>cmp</t>
  </si>
  <si>
    <t>Orden de Compra No105364-Suministro Succion Flotante TK 710 CTG 6" y -Suministro de Succion Flotnte Tk.317 PUA 8"</t>
  </si>
  <si>
    <t>Orden de Compra No. 6821 Cotizacion para los Trabajos de Supervisión Impermeabilizacion del Domo Geodesico del TK 1019 de la Planta de San Fernando, Departamento del Meta</t>
  </si>
  <si>
    <t>ZH INGENIEROS S.A.S</t>
  </si>
  <si>
    <t>fc</t>
  </si>
  <si>
    <t>Diseño y Construccion de Estructura Metalica Pernada Para Cubrir las Terrazas del Area Social Deck en el Domicillio Ubicado en la Direccion Calle 238 No. 55-65 en Frailejón, Hacienda San Simón, Barrio Guaymaral, Bogotá D.C</t>
  </si>
  <si>
    <t>AR LEGAL CONSULTING S.A.S</t>
  </si>
  <si>
    <t>Orden de Compra No154728- Instalacion de Succion Flotante Tk.317 PUA 8"</t>
  </si>
  <si>
    <t>Inspeccion y diagnostico Techo tipo Domo de TK 151. Puerto Salgar</t>
  </si>
  <si>
    <t>ADEMINCOL S.A.</t>
  </si>
  <si>
    <t xml:space="preserve">Orden para el Servicio TYGAS-002-OSB-675 de Estudio de Ingenieria Conceptual Avanzada Proyecto Gasoducto Termoyopal-Tercero (GTT) Preventivo. Según oferta No. FOC 22141 Rev. 2 Del 25 de Diciembre. </t>
  </si>
  <si>
    <t>TY GAS SAS ESP</t>
  </si>
  <si>
    <t>FC</t>
  </si>
  <si>
    <t xml:space="preserve">O.C No 152048 - Ajuste Licencia de Construccion y permiso ante el miniminas </t>
  </si>
  <si>
    <t>Propuesta desarrollo de ingenieria basica y detallada sistema contraincendio para edificio de talleres linea 3 del metro de Panamá</t>
  </si>
  <si>
    <t>INGENIO CONCRETO</t>
  </si>
  <si>
    <t>Orden de Compra No. 4800275371 - Avaluos Planto Mulalo, Chimita, Baranoa y Planta de lubricantes para la Organización TERPEL S.A</t>
  </si>
  <si>
    <t>O.C No. 247688 Instalacion de succion flotante de 6" en tanque 710</t>
  </si>
  <si>
    <t>PRIMAX COLOMBIA S.A</t>
  </si>
  <si>
    <t>Orden de Compra 273124: Estudio de suelos para la nuevas ubicaciones de los TKS 271 Y 272 Terminal Bucaramanga</t>
  </si>
  <si>
    <t xml:space="preserve">ORDEN DE COMPRA 039/2023 Fabricación de 9 tanques de 15 galones, con espesor de lamina 316L, acero inoxidable, almacenamiento odorante </t>
  </si>
  <si>
    <t>GAS INSTRUMENT S.A.S</t>
  </si>
  <si>
    <t>P.O 23146-001586 SUMINISTRO DE PERSONAL TÉCNICO PARA LAS OBRAS DEL DEPÓSITO DE BERMUDA EN LA ESTACIÓN DE RUBIS "Desgasificado, limpieza y lavado del tanque B y montaje de tuberia y accesorios para el sistema contra incendios en planta de bermudas"</t>
  </si>
  <si>
    <t>PHOENIX PETROLUEM LTD</t>
  </si>
  <si>
    <t>USD 27.000</t>
  </si>
  <si>
    <t>fs</t>
  </si>
  <si>
    <t>ORDEN DE COMPRA 060/2023 : Tanque vertical 15 galones, Espesor de lamina 3/16" (4.5mm), Presion de trabajo: 300 PSI Material: Acero inoxidable</t>
  </si>
  <si>
    <t>P.O 23160-001611 SUMINISTRO E INSTALACIÓN DE PIEZAS Y REPARACIÓN Y MANTENIMIENTO DE TANQUE B BERMUDA, SEGÚN OFERTA #FOC230027 REV 9</t>
  </si>
  <si>
    <t xml:space="preserve">EN EJECUCION </t>
  </si>
  <si>
    <t>CONTRATO MARCO DE OBRA No. 302_006 - SUSPENSIÓN DEL DOMO GEODESICO Y RETIRO DE MEDIA MEMBRANA FULL CONTACT-TK 8122</t>
  </si>
  <si>
    <t>ORDENES DE COMPRA Y SERVICIOS No. OC-036379 SERVICIOS GENERALES DE REPARACION E INSPECCION Y PRUEBA DE FLOTABILIDAD PANELES AIRF TK 8122 SEBASTOPOL</t>
  </si>
  <si>
    <t>MONTAJES Y CONSTRUCCIONES FERMAR S.A.S</t>
  </si>
  <si>
    <t>ELABORACION STAND PARA FERIA LATIN AMERICA REFINING TECHNOLOGY CONFERENCE</t>
  </si>
  <si>
    <t>FABRICA CARIOCA DE CATALSADORES SA</t>
  </si>
  <si>
    <t>ORDEN DE COMPRA NO. 033/2024: 3 TANQUES DE ALMACENAMIENTO DE ODORANTE, VERTICAL EN ACERO INOXIDABLE 304 CON CAPACIDAD DE 20 GLS</t>
  </si>
  <si>
    <t>CONTRATO DE PRESTACION DE SERVICIOS DE INSPECCION, ENSAYOS NO DESTRUCTIVOS, INSTALACION Y OBRAS "Inspección de fondo de tanques con MFL, ensayos no destructivos para liberación de zonas a intervenir e intalación de pernos de anclaje en los tanques de crudo TK 100 A/B/C"</t>
  </si>
  <si>
    <t>HIDROCARBUROS DEL CASANARE SAS</t>
  </si>
  <si>
    <t xml:space="preserve">AVALUO PLANTA DE ALMACENAMIENTO Y SUMINISTRO DE COMBUSTIBLE PARA ZONA FRANCA </t>
  </si>
  <si>
    <t>BRAVO PETROLEUM LOGISTICS</t>
  </si>
  <si>
    <t xml:space="preserve"> No. HITACHI PEREIRA CT 026 - DISEÑO ACEITES PARA HITACHI PEREIRA.</t>
  </si>
  <si>
    <t>HGC ARQUITECTOS LTDA</t>
  </si>
  <si>
    <t>COSTOS PERSONAL CONSULTORÍA ACCESO PROVISIONAL TERMINAL YUMBO PRIMAX</t>
  </si>
  <si>
    <t>PRIMAX COLOMBIA S.A.</t>
  </si>
  <si>
    <t>Orden de compra No. 1208946_x000D_ - Diseño, cálculos y construcción de Succión flotante en 8" - Montaje y pruebas de Succión flotante en 8" para TK
705 de JET en Cartagena</t>
  </si>
  <si>
    <t>066/2025 ESTRUCTURA METALICA EN ACERO AL CARBON CON 
PINTURA AL HORNO COLOR BEIGE, DISEÑARO PARA 
SOPORTAR GABINETE DE UN PESO DE 100 KG_x000D_</t>
  </si>
  <si>
    <t>ING. DIEGO PEREZ VALDEZ</t>
  </si>
  <si>
    <t>TEL.  6216340</t>
  </si>
  <si>
    <t>CEL. 321-8117412</t>
  </si>
  <si>
    <t>ING. JUAN PABLO MATEUS</t>
  </si>
  <si>
    <t>TEL . 6351273-6351295</t>
  </si>
  <si>
    <t>CEL. 318-2854690</t>
  </si>
  <si>
    <t>EXXONMOBIL DE COLOMBIA S.A.</t>
  </si>
  <si>
    <t>ING. RICARDO TELLEZ</t>
  </si>
  <si>
    <t xml:space="preserve">TEL. 6283409 - 6283463 </t>
  </si>
  <si>
    <t>CEL. 314-2868665</t>
  </si>
  <si>
    <t>ING. JULIO CESAR LAVERDE</t>
  </si>
  <si>
    <t>TEL  6507777</t>
  </si>
  <si>
    <t>CEL. 316-5257728</t>
  </si>
  <si>
    <t>ING. EUGENIO FRANCO</t>
  </si>
  <si>
    <t>TEL. 7426702</t>
  </si>
  <si>
    <t>CEL. 311-2631223</t>
  </si>
  <si>
    <t>EMAC INGENIERIA LTDA</t>
  </si>
  <si>
    <t>ING. JAIMEZ MARQUEZ</t>
  </si>
  <si>
    <t>TEL.6103014</t>
  </si>
  <si>
    <t>CEL 315-3314715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</si>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</sst>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USD]\ #,##0.00"/>
    <numFmt numFmtId="166" formatCode="_ * #,##0_ ;_ * \-#,##0_ ;_ * &quot;-&quot;??_ ;_ @_ "/>
    <numFmt numFmtId="167" formatCode="[$-C0A]d\-mmm\-yyyy;@"/>
    <numFmt numFmtId="168" formatCode="[$-C0A]d\-mmm\-yy;@"/>
    <numFmt numFmtId="169" formatCode="#,##0\ _€"/>
    <numFmt numFmtId="170" formatCode="[$USD]\ #,##0"/>
    <numFmt numFmtId="171" formatCode="&quot;$&quot;\ #,##0"/>
    <numFmt numFmtId="172" formatCode="_-[$$-240A]\ * #,##0_-;\-[$$-240A]\ * #,##0_-;_-[$$-240A]\ * &quot;-&quot;??_-;_-@_-"/>
    <numFmt numFmtId="173" formatCode="_-[$$-409]* #,##0.00_ ;_-[$$-409]* \-#,##0.00\ ;_-[$$-409]* &quot;-&quot;??_ ;_-@_ "/>
  </numFmts>
  <fonts count="18" x14ac:knownFonts="1">
    <font>
      <sz val="10"/>
      <name val="Arial"/>
    </font>
    <font>
      <sz val="10"/>
      <name val="Arial"/>
      <family val="2"/>
    </font>
    <font>
      <sz val="10"/>
      <name val="Arial"/>
      <family val="2"/>
    </font>
    <font>
      <sz val="8"/>
      <name val="Arial"/>
      <family val="2"/>
    </font>
    <font>
      <sz val="10"/>
      <name val="Arial"/>
      <family val="2"/>
    </font>
    <font>
      <b/>
      <sz val="26"/>
      <name val="Arial"/>
      <family val="2"/>
    </font>
    <font>
      <b/>
      <sz val="10"/>
      <name val="Arial"/>
      <family val="2"/>
    </font>
    <font>
      <sz val="10"/>
      <color indexed="10"/>
      <name val="Arial"/>
      <family val="2"/>
    </font>
    <font>
      <b/>
      <sz val="16"/>
      <name val="Arial"/>
      <family val="2"/>
    </font>
    <font>
      <b/>
      <sz val="18"/>
      <name val="Arial"/>
      <family val="2"/>
    </font>
    <font>
      <b/>
      <sz val="22"/>
      <name val="Arial"/>
      <family val="2"/>
    </font>
    <font>
      <sz val="26"/>
      <name val="Arial"/>
      <family val="2"/>
    </font>
    <font>
      <b/>
      <sz val="10"/>
      <color rgb="FFFF0000"/>
      <name val="Arial"/>
      <family val="2"/>
    </font>
    <font>
      <sz val="10"/>
      <color rgb="FFFF0000"/>
      <name val="Arial"/>
      <family val="2"/>
    </font>
    <font>
      <sz val="10"/>
      <color theme="1"/>
      <name val="Arial"/>
      <family val="2"/>
    </font>
    <font>
      <sz val="10"/>
      <color rgb="FF000000"/>
      <name val="Arial"/>
      <family val="2"/>
    </font>
    <font>
      <sz val="10"/>
      <color rgb="FF000000"/>
      <name val="Arial"/>
      <family val="2"/>
    </font>
    <font>
      <sz val="11"/>
      <color rgb="FF000000"/>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ck">
        <color theme="6" tint="-0.499984740745262"/>
      </top>
      <bottom/>
      <diagonal/>
    </border>
    <border>
      <left/>
      <right/>
      <top/>
      <bottom style="thick">
        <color theme="6" tint="-0.499984740745262"/>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5">
    <xf numFmtId="0" fontId="0" fillId="0" borderId="0"/>
    <xf numFmtId="164" fontId="1" fillId="0" borderId="0" applyFont="0" applyFill="0" applyBorder="0" applyAlignment="0" applyProtection="0"/>
    <xf numFmtId="164" fontId="4" fillId="0" borderId="0" applyFont="0" applyFill="0" applyBorder="0" applyAlignment="0" applyProtection="0"/>
    <xf numFmtId="0" fontId="2" fillId="0" borderId="0"/>
    <xf numFmtId="9" fontId="1" fillId="0" borderId="0" applyFont="0" applyFill="0" applyBorder="0" applyAlignment="0" applyProtection="0"/>
  </cellStyleXfs>
  <cellXfs count="180">
    <xf numFmtId="0" fontId="0" fillId="0" borderId="0" xfId="0"/>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0" xfId="0" applyFont="1"/>
    <xf numFmtId="0" fontId="6" fillId="0" borderId="0" xfId="0" applyFont="1" applyAlignment="1">
      <alignment horizontal="center"/>
    </xf>
    <xf numFmtId="0" fontId="6" fillId="0" borderId="0" xfId="0" applyFont="1" applyAlignment="1">
      <alignment horizontal="left" vertical="center"/>
    </xf>
    <xf numFmtId="0" fontId="12" fillId="0" borderId="0" xfId="0" applyFont="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vertical="center"/>
    </xf>
    <xf numFmtId="0" fontId="6" fillId="2" borderId="7" xfId="0" applyFont="1" applyFill="1" applyBorder="1" applyAlignment="1">
      <alignment horizontal="center" wrapText="1"/>
    </xf>
    <xf numFmtId="0" fontId="2" fillId="2" borderId="8" xfId="0" applyFont="1" applyFill="1" applyBorder="1" applyAlignment="1">
      <alignment horizontal="center"/>
    </xf>
    <xf numFmtId="0" fontId="6" fillId="2" borderId="9" xfId="0" applyFont="1" applyFill="1" applyBorder="1" applyAlignment="1">
      <alignment horizontal="center"/>
    </xf>
    <xf numFmtId="0" fontId="6" fillId="3" borderId="0" xfId="0" applyFont="1" applyFill="1" applyAlignment="1">
      <alignment horizontal="left" vertical="center"/>
    </xf>
    <xf numFmtId="0" fontId="2" fillId="3" borderId="0" xfId="0" applyFont="1" applyFill="1"/>
    <xf numFmtId="0" fontId="2" fillId="3" borderId="0" xfId="0" applyFont="1" applyFill="1" applyAlignment="1">
      <alignment horizontal="center"/>
    </xf>
    <xf numFmtId="0" fontId="6" fillId="3" borderId="0" xfId="0" applyFont="1" applyFill="1" applyAlignment="1">
      <alignment horizontal="center"/>
    </xf>
    <xf numFmtId="0" fontId="2" fillId="0" borderId="1" xfId="0" applyFont="1" applyBorder="1" applyAlignment="1">
      <alignment horizontal="center" vertical="center"/>
    </xf>
    <xf numFmtId="0" fontId="2" fillId="0" borderId="11" xfId="0" applyFont="1" applyBorder="1" applyAlignment="1">
      <alignment horizontal="center" vertical="center" wrapText="1"/>
    </xf>
    <xf numFmtId="15" fontId="2" fillId="0" borderId="1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6" fillId="0" borderId="12" xfId="0" applyFont="1" applyBorder="1" applyAlignment="1">
      <alignment horizontal="left" vertical="center"/>
    </xf>
    <xf numFmtId="0" fontId="2" fillId="0" borderId="12" xfId="0" applyFont="1" applyBorder="1"/>
    <xf numFmtId="0" fontId="2" fillId="0" borderId="12" xfId="0" applyFont="1" applyBorder="1" applyAlignment="1">
      <alignment horizontal="center"/>
    </xf>
    <xf numFmtId="0" fontId="6" fillId="0" borderId="13" xfId="0" applyFont="1" applyBorder="1" applyAlignment="1">
      <alignment horizontal="center"/>
    </xf>
    <xf numFmtId="0" fontId="2" fillId="0" borderId="7" xfId="0" applyFont="1" applyBorder="1" applyAlignment="1">
      <alignment horizontal="center" vertical="center" wrapText="1"/>
    </xf>
    <xf numFmtId="15"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6" fillId="0" borderId="0" xfId="0" applyFont="1"/>
    <xf numFmtId="0" fontId="7" fillId="0" borderId="0" xfId="0" applyFont="1"/>
    <xf numFmtId="3" fontId="2" fillId="0" borderId="1" xfId="0" applyNumberFormat="1" applyFont="1" applyBorder="1" applyAlignment="1">
      <alignment horizontal="center" vertical="center" wrapText="1"/>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1" xfId="3" applyBorder="1" applyAlignment="1">
      <alignment horizontal="center" vertical="center" wrapText="1"/>
    </xf>
    <xf numFmtId="0" fontId="2" fillId="0" borderId="1" xfId="3" applyBorder="1" applyAlignment="1">
      <alignment horizontal="left" vertical="center" wrapText="1"/>
    </xf>
    <xf numFmtId="15" fontId="2" fillId="0" borderId="1" xfId="3" applyNumberFormat="1" applyBorder="1" applyAlignment="1">
      <alignment horizontal="center" vertical="center" wrapText="1"/>
    </xf>
    <xf numFmtId="9" fontId="2" fillId="0" borderId="1" xfId="3" applyNumberFormat="1" applyBorder="1" applyAlignment="1">
      <alignment horizontal="center" vertical="center" wrapText="1"/>
    </xf>
    <xf numFmtId="3" fontId="2" fillId="0" borderId="1" xfId="3" applyNumberFormat="1" applyBorder="1" applyAlignment="1">
      <alignment horizontal="center" vertical="center" wrapText="1"/>
    </xf>
    <xf numFmtId="3" fontId="2" fillId="0" borderId="1" xfId="0" applyNumberFormat="1" applyFont="1" applyBorder="1" applyAlignment="1">
      <alignment vertical="center" wrapText="1"/>
    </xf>
    <xf numFmtId="0" fontId="13" fillId="0" borderId="0" xfId="0" applyFont="1"/>
    <xf numFmtId="3" fontId="2" fillId="0" borderId="0" xfId="0" applyNumberFormat="1" applyFont="1" applyAlignment="1">
      <alignment horizontal="center" vertical="center" wrapText="1"/>
    </xf>
    <xf numFmtId="0" fontId="2" fillId="0" borderId="1" xfId="0" applyFont="1" applyBorder="1" applyAlignment="1">
      <alignment horizontal="left" vertical="center"/>
    </xf>
    <xf numFmtId="0" fontId="2" fillId="0" borderId="11" xfId="0" applyFont="1" applyBorder="1"/>
    <xf numFmtId="0" fontId="2" fillId="0" borderId="15" xfId="0" applyFont="1" applyBorder="1"/>
    <xf numFmtId="0" fontId="2" fillId="0" borderId="16" xfId="0" applyFont="1" applyBorder="1"/>
    <xf numFmtId="0" fontId="2" fillId="0" borderId="1" xfId="0" applyFont="1" applyBorder="1" applyAlignment="1">
      <alignment horizontal="left"/>
    </xf>
    <xf numFmtId="0" fontId="2" fillId="0" borderId="11"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 xfId="0" applyFont="1" applyBorder="1"/>
    <xf numFmtId="0" fontId="2" fillId="0" borderId="11" xfId="0" applyFont="1" applyBorder="1" applyAlignment="1">
      <alignment horizontal="left" vertical="center"/>
    </xf>
    <xf numFmtId="0" fontId="2" fillId="0" borderId="2" xfId="0" applyFont="1" applyBorder="1" applyAlignment="1">
      <alignment horizontal="center"/>
    </xf>
    <xf numFmtId="0" fontId="2" fillId="0" borderId="13" xfId="0" applyFont="1" applyBorder="1" applyAlignment="1">
      <alignment horizontal="center"/>
    </xf>
    <xf numFmtId="0" fontId="2" fillId="0" borderId="0" xfId="0" applyFont="1" applyAlignment="1">
      <alignment horizontal="left" vertical="center"/>
    </xf>
    <xf numFmtId="0" fontId="0" fillId="0" borderId="1" xfId="0" applyBorder="1" applyAlignment="1">
      <alignment horizontal="left" vertical="center" wrapText="1"/>
    </xf>
    <xf numFmtId="0" fontId="2" fillId="0" borderId="14"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horizontal="center" vertical="center"/>
    </xf>
    <xf numFmtId="0" fontId="14" fillId="0" borderId="1" xfId="0" applyFont="1" applyBorder="1" applyAlignment="1">
      <alignment horizontal="center" vertical="center" wrapText="1"/>
    </xf>
    <xf numFmtId="0" fontId="2" fillId="0" borderId="0" xfId="0" applyFont="1" applyAlignment="1">
      <alignment horizontal="center"/>
    </xf>
    <xf numFmtId="0" fontId="16" fillId="0" borderId="1" xfId="0" applyFont="1" applyBorder="1" applyAlignment="1">
      <alignment horizontal="center" vertical="center" wrapText="1"/>
    </xf>
    <xf numFmtId="3" fontId="2" fillId="0" borderId="14"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14" xfId="0" applyFont="1" applyBorder="1" applyAlignment="1">
      <alignment horizontal="center" vertical="center" wrapText="1"/>
    </xf>
    <xf numFmtId="15" fontId="2" fillId="0" borderId="14"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9" fontId="2" fillId="0" borderId="14" xfId="0"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0" fontId="14" fillId="0" borderId="1" xfId="0" applyFont="1" applyBorder="1" applyAlignment="1">
      <alignment horizontal="left" vertical="center" wrapText="1"/>
    </xf>
    <xf numFmtId="15"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14" fillId="0" borderId="15" xfId="0" applyFont="1" applyBorder="1" applyAlignment="1">
      <alignment horizontal="left" vertical="center" wrapText="1"/>
    </xf>
    <xf numFmtId="9" fontId="2" fillId="0" borderId="1" xfId="4" applyFont="1" applyFill="1" applyBorder="1" applyAlignment="1">
      <alignment horizontal="center" vertical="center" wrapText="1"/>
    </xf>
    <xf numFmtId="169" fontId="14" fillId="0" borderId="1" xfId="0" applyNumberFormat="1" applyFont="1" applyBorder="1" applyAlignment="1">
      <alignment horizontal="center" vertical="center" wrapText="1"/>
    </xf>
    <xf numFmtId="0" fontId="2" fillId="0" borderId="1" xfId="0" applyFont="1" applyBorder="1" applyAlignment="1">
      <alignment horizontal="left" wrapText="1"/>
    </xf>
    <xf numFmtId="167"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168" fontId="2" fillId="0" borderId="1" xfId="0" applyNumberFormat="1" applyFont="1" applyBorder="1" applyAlignment="1">
      <alignment horizontal="center" vertical="center"/>
    </xf>
    <xf numFmtId="168" fontId="2" fillId="0" borderId="1" xfId="0" applyNumberFormat="1"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4" fontId="2" fillId="0" borderId="1" xfId="0" applyNumberFormat="1" applyFont="1" applyBorder="1" applyAlignment="1">
      <alignment horizontal="center" vertical="center"/>
    </xf>
    <xf numFmtId="171" fontId="2" fillId="0" borderId="1"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left" vertical="center" wrapText="1"/>
    </xf>
    <xf numFmtId="15" fontId="2" fillId="0" borderId="24" xfId="0" applyNumberFormat="1" applyFont="1" applyBorder="1" applyAlignment="1">
      <alignment horizontal="center" vertical="center" wrapText="1"/>
    </xf>
    <xf numFmtId="9" fontId="2" fillId="0" borderId="24" xfId="0" applyNumberFormat="1" applyFont="1" applyBorder="1" applyAlignment="1">
      <alignment horizontal="center" vertical="center" wrapText="1"/>
    </xf>
    <xf numFmtId="170" fontId="2" fillId="0" borderId="24" xfId="0" applyNumberFormat="1" applyFont="1" applyBorder="1" applyAlignment="1">
      <alignment horizontal="center" vertical="center"/>
    </xf>
    <xf numFmtId="170" fontId="2" fillId="0" borderId="1" xfId="0" applyNumberFormat="1" applyFont="1" applyBorder="1" applyAlignment="1">
      <alignment horizontal="center" vertical="center"/>
    </xf>
    <xf numFmtId="172" fontId="2" fillId="0" borderId="1" xfId="0" applyNumberFormat="1" applyFont="1" applyBorder="1" applyAlignment="1">
      <alignment horizontal="center" vertical="center"/>
    </xf>
    <xf numFmtId="15" fontId="1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2" fillId="0" borderId="26" xfId="0" applyFont="1" applyBorder="1" applyAlignment="1">
      <alignment horizontal="center" vertical="center"/>
    </xf>
    <xf numFmtId="0" fontId="2" fillId="0" borderId="26" xfId="0" applyFont="1" applyBorder="1" applyAlignment="1">
      <alignment horizontal="left" vertical="center" wrapText="1"/>
    </xf>
    <xf numFmtId="15" fontId="2" fillId="0" borderId="26" xfId="0" applyNumberFormat="1" applyFont="1" applyBorder="1" applyAlignment="1">
      <alignment horizontal="center" vertical="center"/>
    </xf>
    <xf numFmtId="15" fontId="2" fillId="0" borderId="26" xfId="0" applyNumberFormat="1" applyFont="1" applyBorder="1" applyAlignment="1">
      <alignment horizontal="center" vertical="center" wrapText="1"/>
    </xf>
    <xf numFmtId="9" fontId="2" fillId="0" borderId="26" xfId="0" applyNumberFormat="1" applyFont="1" applyBorder="1" applyAlignment="1">
      <alignment horizontal="center" vertical="center"/>
    </xf>
    <xf numFmtId="3" fontId="2" fillId="0" borderId="26" xfId="0" applyNumberFormat="1" applyFont="1" applyBorder="1" applyAlignment="1">
      <alignment horizontal="center" vertical="center"/>
    </xf>
    <xf numFmtId="0" fontId="6" fillId="0" borderId="27" xfId="0" applyFont="1" applyBorder="1" applyAlignment="1">
      <alignment horizontal="center"/>
    </xf>
    <xf numFmtId="0" fontId="2" fillId="0" borderId="26" xfId="0" applyFont="1" applyBorder="1" applyAlignment="1">
      <alignment horizontal="center" vertical="center" wrapText="1"/>
    </xf>
    <xf numFmtId="3" fontId="2" fillId="0" borderId="26" xfId="0" applyNumberFormat="1" applyFont="1" applyBorder="1" applyAlignment="1">
      <alignment horizontal="center" vertical="center" wrapText="1"/>
    </xf>
    <xf numFmtId="173" fontId="2" fillId="0" borderId="0" xfId="0" applyNumberFormat="1" applyFont="1"/>
    <xf numFmtId="0" fontId="10" fillId="3" borderId="22" xfId="0" applyFont="1" applyFill="1" applyBorder="1" applyAlignment="1">
      <alignment horizontal="center" vertical="center"/>
    </xf>
    <xf numFmtId="0" fontId="9" fillId="3" borderId="0" xfId="0" applyFont="1" applyFill="1" applyAlignment="1">
      <alignment horizontal="center" vertical="center"/>
    </xf>
    <xf numFmtId="0" fontId="8" fillId="3" borderId="0" xfId="0" applyFont="1" applyFill="1" applyAlignment="1">
      <alignment horizontal="center" vertical="center"/>
    </xf>
    <xf numFmtId="3" fontId="2" fillId="0" borderId="14" xfId="0" applyNumberFormat="1" applyFont="1" applyBorder="1" applyAlignment="1">
      <alignment horizontal="center" vertical="center"/>
    </xf>
    <xf numFmtId="3" fontId="2" fillId="0" borderId="7" xfId="0" applyNumberFormat="1" applyFont="1" applyBorder="1" applyAlignment="1">
      <alignment horizontal="center" vertical="center"/>
    </xf>
    <xf numFmtId="3" fontId="2" fillId="0" borderId="5" xfId="0" applyNumberFormat="1" applyFont="1" applyBorder="1" applyAlignment="1">
      <alignment horizontal="center" vertical="center"/>
    </xf>
    <xf numFmtId="9" fontId="2" fillId="0" borderId="14" xfId="0" applyNumberFormat="1" applyFont="1" applyBorder="1" applyAlignment="1">
      <alignment horizontal="center" vertical="center"/>
    </xf>
    <xf numFmtId="0" fontId="2" fillId="0" borderId="7" xfId="0" applyFont="1" applyBorder="1" applyAlignment="1">
      <alignment horizontal="center" vertical="center"/>
    </xf>
    <xf numFmtId="0" fontId="6" fillId="3" borderId="0" xfId="0" applyFont="1" applyFill="1" applyAlignment="1">
      <alignment horizont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left" vertical="center"/>
    </xf>
    <xf numFmtId="0" fontId="6" fillId="2" borderId="5" xfId="0" applyFont="1" applyFill="1" applyBorder="1" applyAlignment="1">
      <alignment horizontal="left" vertical="center"/>
    </xf>
    <xf numFmtId="0" fontId="6" fillId="2" borderId="8" xfId="0" applyFont="1" applyFill="1" applyBorder="1" applyAlignment="1">
      <alignment horizontal="left" vertical="center"/>
    </xf>
    <xf numFmtId="0" fontId="6" fillId="2" borderId="20" xfId="0" applyFont="1" applyFill="1" applyBorder="1" applyAlignment="1">
      <alignment horizontal="center"/>
    </xf>
    <xf numFmtId="0" fontId="2" fillId="0" borderId="14" xfId="0" applyFont="1" applyBorder="1" applyAlignment="1">
      <alignment horizontal="center" vertical="center"/>
    </xf>
    <xf numFmtId="15" fontId="2" fillId="0" borderId="14"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1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11" xfId="0" applyFont="1" applyBorder="1" applyAlignment="1">
      <alignment horizontal="left"/>
    </xf>
    <xf numFmtId="0" fontId="2" fillId="0" borderId="16" xfId="0" applyFont="1" applyBorder="1" applyAlignment="1">
      <alignment horizontal="left"/>
    </xf>
    <xf numFmtId="0" fontId="2" fillId="0" borderId="15" xfId="0" applyFont="1" applyBorder="1" applyAlignment="1">
      <alignment horizontal="left"/>
    </xf>
    <xf numFmtId="0" fontId="2" fillId="0" borderId="11" xfId="0" applyFont="1" applyBorder="1" applyAlignment="1">
      <alignment horizontal="left" wrapText="1"/>
    </xf>
    <xf numFmtId="0" fontId="2" fillId="0" borderId="16" xfId="0" applyFont="1" applyBorder="1" applyAlignment="1">
      <alignment horizontal="left" wrapText="1"/>
    </xf>
    <xf numFmtId="0" fontId="2" fillId="0" borderId="15" xfId="0" applyFont="1" applyBorder="1" applyAlignment="1">
      <alignment horizontal="left" wrapText="1"/>
    </xf>
    <xf numFmtId="15" fontId="2" fillId="0" borderId="5" xfId="0" applyNumberFormat="1" applyFont="1" applyBorder="1" applyAlignment="1">
      <alignment horizontal="center" vertical="center"/>
    </xf>
    <xf numFmtId="15" fontId="2" fillId="0" borderId="7" xfId="0" applyNumberFormat="1" applyFont="1" applyBorder="1" applyAlignment="1">
      <alignment horizontal="center" vertical="center"/>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15" fontId="2" fillId="0" borderId="14"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9" fontId="2" fillId="0" borderId="7" xfId="0" applyNumberFormat="1" applyFont="1" applyBorder="1" applyAlignment="1">
      <alignment horizontal="center" vertical="center"/>
    </xf>
    <xf numFmtId="166" fontId="2" fillId="0" borderId="14" xfId="1" applyNumberFormat="1" applyFont="1" applyFill="1" applyBorder="1" applyAlignment="1">
      <alignment horizontal="center" vertical="center"/>
    </xf>
    <xf numFmtId="166" fontId="2" fillId="0" borderId="7" xfId="1" applyNumberFormat="1" applyFont="1" applyFill="1" applyBorder="1" applyAlignment="1">
      <alignment horizontal="center" vertical="center"/>
    </xf>
    <xf numFmtId="15" fontId="2" fillId="0" borderId="1"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9" fontId="2" fillId="0" borderId="14"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15" fontId="2" fillId="0" borderId="2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3" borderId="0" xfId="0" applyFont="1" applyFill="1" applyAlignment="1">
      <alignment horizont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5" xfId="0" applyFont="1" applyFill="1" applyBorder="1" applyAlignment="1">
      <alignment horizontal="center" vertical="top"/>
    </xf>
    <xf numFmtId="0" fontId="6" fillId="2" borderId="8" xfId="0" applyFont="1" applyFill="1" applyBorder="1" applyAlignment="1">
      <alignment horizontal="center" vertical="top"/>
    </xf>
    <xf numFmtId="0" fontId="6"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5" fillId="3" borderId="23" xfId="0" applyFont="1" applyFill="1" applyBorder="1" applyAlignment="1">
      <alignment horizontal="center" vertical="top"/>
    </xf>
    <xf numFmtId="0" fontId="11" fillId="3" borderId="23" xfId="0" applyFont="1" applyFill="1" applyBorder="1" applyAlignment="1">
      <alignment horizontal="center" vertical="top"/>
    </xf>
  </cellXfs>
  <cellStyles count="5">
    <cellStyle name="Millares" xfId="1" builtinId="3"/>
    <cellStyle name="Millares 2" xfId="2" xr:uid="{00000000-0005-0000-0000-000001000000}"/>
    <cellStyle name="Normal" xfId="0" builtinId="0"/>
    <cellStyle name="Normal 6"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1724025</xdr:colOff>
      <xdr:row>1</xdr:row>
      <xdr:rowOff>361950</xdr:rowOff>
    </xdr:to>
    <xdr:pic>
      <xdr:nvPicPr>
        <xdr:cNvPr id="30799" name="12 Imagen">
          <a:extLst>
            <a:ext uri="{FF2B5EF4-FFF2-40B4-BE49-F238E27FC236}">
              <a16:creationId xmlns:a16="http://schemas.microsoft.com/office/drawing/2014/main" id="{DCDB033D-06AB-E992-D0CF-4A8FDEE64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479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de%20historico%20del%20do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RM"/>
    </sheetNames>
    <sheetDataSet>
      <sheetData sheetId="0" refreshError="1">
        <row r="6737">
          <cell r="C6737">
            <v>1988.3199462890625</v>
          </cell>
        </row>
        <row r="6750">
          <cell r="C6750">
            <v>1998.4200439453125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78"/>
  <sheetViews>
    <sheetView tabSelected="1" zoomScale="80" zoomScaleNormal="80" zoomScaleSheetLayoutView="80" zoomScalePageLayoutView="70" workbookViewId="0">
      <pane ySplit="10" topLeftCell="A11" activePane="bottomLeft" state="frozen"/>
      <selection pane="bottomLeft" activeCell="E676" sqref="E676"/>
    </sheetView>
  </sheetViews>
  <sheetFormatPr baseColWidth="10" defaultColWidth="11.42578125" defaultRowHeight="12.75" x14ac:dyDescent="0.2"/>
  <cols>
    <col min="1" max="1" width="7.85546875" style="65" customWidth="1"/>
    <col min="2" max="2" width="71" style="58" customWidth="1"/>
    <col min="3" max="3" width="20.7109375" style="5" customWidth="1"/>
    <col min="4" max="4" width="13.5703125" style="5" customWidth="1"/>
    <col min="5" max="5" width="16" style="5" customWidth="1"/>
    <col min="6" max="6" width="15.5703125" style="5" customWidth="1"/>
    <col min="7" max="7" width="21.28515625" style="5" customWidth="1"/>
    <col min="8" max="8" width="20" style="5" customWidth="1"/>
    <col min="9" max="9" width="17.42578125" style="44" customWidth="1"/>
    <col min="10" max="10" width="14.85546875" style="33" customWidth="1"/>
    <col min="11" max="11" width="5.140625" style="5" hidden="1" customWidth="1"/>
    <col min="12" max="12" width="0" style="5" hidden="1" customWidth="1"/>
    <col min="13" max="16384" width="11.42578125" style="5"/>
  </cols>
  <sheetData>
    <row r="1" spans="1:10" ht="21" customHeight="1" x14ac:dyDescent="0.2">
      <c r="A1" s="165"/>
      <c r="B1" s="165"/>
      <c r="C1" s="165"/>
      <c r="D1" s="165"/>
      <c r="E1" s="165"/>
      <c r="F1" s="165"/>
      <c r="G1" s="165"/>
      <c r="H1" s="165"/>
      <c r="I1" s="165"/>
      <c r="J1" s="165"/>
    </row>
    <row r="2" spans="1:10" ht="33" customHeight="1" thickBot="1" x14ac:dyDescent="0.25">
      <c r="A2" s="178" t="s">
        <v>0</v>
      </c>
      <c r="B2" s="179"/>
      <c r="C2" s="179"/>
      <c r="D2" s="179"/>
      <c r="E2" s="179"/>
      <c r="F2" s="179"/>
      <c r="G2" s="179"/>
      <c r="H2" s="179"/>
      <c r="I2" s="179"/>
      <c r="J2" s="179"/>
    </row>
    <row r="3" spans="1:10" ht="22.5" customHeight="1" thickTop="1" x14ac:dyDescent="0.2">
      <c r="A3" s="111" t="s">
        <v>1</v>
      </c>
      <c r="B3" s="111"/>
      <c r="C3" s="111"/>
      <c r="D3" s="111"/>
      <c r="E3" s="111"/>
      <c r="F3" s="111"/>
      <c r="G3" s="111"/>
      <c r="H3" s="111"/>
      <c r="I3" s="111"/>
      <c r="J3" s="111"/>
    </row>
    <row r="4" spans="1:10" ht="18" customHeight="1" x14ac:dyDescent="0.2">
      <c r="A4" s="112" t="s">
        <v>2</v>
      </c>
      <c r="B4" s="112"/>
      <c r="C4" s="112"/>
      <c r="D4" s="112"/>
      <c r="E4" s="112"/>
      <c r="F4" s="112"/>
      <c r="G4" s="112"/>
      <c r="H4" s="112"/>
      <c r="I4" s="112"/>
      <c r="J4" s="112"/>
    </row>
    <row r="5" spans="1:10" ht="16.5" customHeight="1" x14ac:dyDescent="0.2">
      <c r="A5" s="113" t="s">
        <v>3</v>
      </c>
      <c r="B5" s="113"/>
      <c r="C5" s="113"/>
      <c r="D5" s="113"/>
      <c r="E5" s="113"/>
      <c r="F5" s="113"/>
      <c r="G5" s="113"/>
      <c r="H5" s="113"/>
      <c r="I5" s="113"/>
      <c r="J5" s="113"/>
    </row>
    <row r="6" spans="1:10" ht="3" customHeight="1" thickBot="1" x14ac:dyDescent="0.25">
      <c r="A6" s="119"/>
      <c r="B6" s="119"/>
      <c r="C6" s="119"/>
      <c r="D6" s="119"/>
      <c r="E6" s="119"/>
      <c r="F6" s="119"/>
      <c r="G6" s="119"/>
      <c r="H6" s="119"/>
      <c r="I6" s="119"/>
      <c r="J6" s="119"/>
    </row>
    <row r="7" spans="1:10" ht="0.75" customHeight="1" thickBot="1" x14ac:dyDescent="0.25">
      <c r="A7" s="6"/>
      <c r="B7" s="7"/>
      <c r="C7" s="6"/>
      <c r="D7" s="6"/>
      <c r="E7" s="6"/>
      <c r="F7" s="6"/>
      <c r="G7" s="6"/>
      <c r="H7" s="6"/>
      <c r="I7" s="8"/>
      <c r="J7" s="6"/>
    </row>
    <row r="8" spans="1:10" x14ac:dyDescent="0.2">
      <c r="A8" s="120" t="s">
        <v>4</v>
      </c>
      <c r="B8" s="123" t="s">
        <v>5</v>
      </c>
      <c r="C8" s="166" t="s">
        <v>6</v>
      </c>
      <c r="D8" s="126" t="s">
        <v>7</v>
      </c>
      <c r="E8" s="126"/>
      <c r="F8" s="175" t="s">
        <v>8</v>
      </c>
      <c r="G8" s="176" t="s">
        <v>9</v>
      </c>
      <c r="H8" s="9" t="s">
        <v>10</v>
      </c>
      <c r="I8" s="9" t="s">
        <v>11</v>
      </c>
      <c r="J8" s="10" t="s">
        <v>12</v>
      </c>
    </row>
    <row r="9" spans="1:10" x14ac:dyDescent="0.2">
      <c r="A9" s="121"/>
      <c r="B9" s="124"/>
      <c r="C9" s="167"/>
      <c r="D9" s="170" t="s">
        <v>13</v>
      </c>
      <c r="E9" s="172" t="s">
        <v>14</v>
      </c>
      <c r="F9" s="173"/>
      <c r="G9" s="177"/>
      <c r="H9" s="11" t="s">
        <v>15</v>
      </c>
      <c r="I9" s="11" t="s">
        <v>16</v>
      </c>
      <c r="J9" s="12" t="s">
        <v>17</v>
      </c>
    </row>
    <row r="10" spans="1:10" ht="11.25" customHeight="1" x14ac:dyDescent="0.2">
      <c r="A10" s="121"/>
      <c r="B10" s="124"/>
      <c r="C10" s="168" t="s">
        <v>18</v>
      </c>
      <c r="D10" s="167"/>
      <c r="E10" s="173"/>
      <c r="F10" s="13" t="s">
        <v>19</v>
      </c>
      <c r="G10" s="13" t="s">
        <v>20</v>
      </c>
      <c r="H10" s="13" t="s">
        <v>20</v>
      </c>
      <c r="I10" s="14" t="s">
        <v>21</v>
      </c>
      <c r="J10" s="12" t="s">
        <v>22</v>
      </c>
    </row>
    <row r="11" spans="1:10" ht="13.5" thickBot="1" x14ac:dyDescent="0.25">
      <c r="A11" s="122"/>
      <c r="B11" s="125"/>
      <c r="C11" s="169"/>
      <c r="D11" s="171"/>
      <c r="E11" s="174"/>
      <c r="F11" s="15" t="s">
        <v>23</v>
      </c>
      <c r="G11" s="15" t="s">
        <v>24</v>
      </c>
      <c r="H11" s="15" t="s">
        <v>25</v>
      </c>
      <c r="I11" s="15" t="s">
        <v>26</v>
      </c>
      <c r="J11" s="16" t="s">
        <v>27</v>
      </c>
    </row>
    <row r="12" spans="1:10" ht="6" customHeight="1" x14ac:dyDescent="0.2">
      <c r="A12" s="61"/>
      <c r="B12" s="17"/>
      <c r="C12" s="18"/>
      <c r="D12" s="18"/>
      <c r="E12" s="18"/>
      <c r="F12" s="19"/>
      <c r="G12" s="19"/>
      <c r="H12" s="19"/>
      <c r="I12" s="19"/>
      <c r="J12" s="20"/>
    </row>
    <row r="13" spans="1:10" ht="51" customHeight="1" x14ac:dyDescent="0.2">
      <c r="A13" s="21">
        <v>1</v>
      </c>
      <c r="B13" s="1" t="s">
        <v>28</v>
      </c>
      <c r="C13" s="22" t="s">
        <v>29</v>
      </c>
      <c r="D13" s="23">
        <v>34121</v>
      </c>
      <c r="E13" s="23">
        <v>35095</v>
      </c>
      <c r="F13" s="24">
        <v>1</v>
      </c>
      <c r="G13" s="25">
        <v>157760000</v>
      </c>
      <c r="H13" s="25">
        <f>F13*G13</f>
        <v>157760000</v>
      </c>
      <c r="I13" s="25">
        <v>118933.5</v>
      </c>
      <c r="J13" s="25">
        <f>H13/I13</f>
        <v>1326.4555402809133</v>
      </c>
    </row>
    <row r="14" spans="1:10" ht="15.75" customHeight="1" x14ac:dyDescent="0.2">
      <c r="A14" s="62"/>
      <c r="B14" s="26"/>
      <c r="C14" s="27"/>
      <c r="D14" s="27"/>
      <c r="E14" s="27"/>
      <c r="F14" s="28"/>
      <c r="G14" s="28"/>
      <c r="H14" s="28"/>
      <c r="I14" s="28"/>
      <c r="J14" s="29"/>
    </row>
    <row r="15" spans="1:10" x14ac:dyDescent="0.2">
      <c r="A15" s="127">
        <v>2</v>
      </c>
      <c r="B15" s="153" t="s">
        <v>30</v>
      </c>
      <c r="C15" s="160" t="s">
        <v>31</v>
      </c>
      <c r="D15" s="163">
        <v>34856</v>
      </c>
      <c r="E15" s="163">
        <v>35003</v>
      </c>
      <c r="F15" s="159">
        <v>1</v>
      </c>
      <c r="G15" s="114">
        <v>108715320</v>
      </c>
      <c r="H15" s="114">
        <f>F15*G15</f>
        <v>108715320</v>
      </c>
      <c r="I15" s="114">
        <v>118933.5</v>
      </c>
      <c r="J15" s="114">
        <f>H15/I15</f>
        <v>914.08492981371944</v>
      </c>
    </row>
    <row r="16" spans="1:10" ht="1.5" customHeight="1" x14ac:dyDescent="0.2">
      <c r="A16" s="149"/>
      <c r="B16" s="154"/>
      <c r="C16" s="161"/>
      <c r="D16" s="161"/>
      <c r="E16" s="161"/>
      <c r="F16" s="150"/>
      <c r="G16" s="116"/>
      <c r="H16" s="116"/>
      <c r="I16" s="116"/>
      <c r="J16" s="116"/>
    </row>
    <row r="17" spans="1:10" ht="36" customHeight="1" x14ac:dyDescent="0.2">
      <c r="A17" s="118"/>
      <c r="B17" s="155"/>
      <c r="C17" s="162"/>
      <c r="D17" s="162"/>
      <c r="E17" s="162"/>
      <c r="F17" s="142"/>
      <c r="G17" s="115"/>
      <c r="H17" s="115"/>
      <c r="I17" s="115"/>
      <c r="J17" s="115"/>
    </row>
    <row r="18" spans="1:10" ht="15.75" customHeight="1" x14ac:dyDescent="0.2">
      <c r="A18" s="62"/>
      <c r="B18" s="26"/>
      <c r="C18" s="27"/>
      <c r="D18" s="27"/>
      <c r="E18" s="27"/>
      <c r="F18" s="28"/>
      <c r="G18" s="28"/>
      <c r="H18" s="28"/>
      <c r="I18" s="28"/>
      <c r="J18" s="29"/>
    </row>
    <row r="19" spans="1:10" ht="25.5" x14ac:dyDescent="0.2">
      <c r="A19" s="63">
        <v>3</v>
      </c>
      <c r="B19" s="1" t="s">
        <v>32</v>
      </c>
      <c r="C19" s="21" t="s">
        <v>33</v>
      </c>
      <c r="D19" s="31">
        <v>35760</v>
      </c>
      <c r="E19" s="31">
        <v>35785</v>
      </c>
      <c r="F19" s="32">
        <v>1</v>
      </c>
      <c r="G19" s="25">
        <v>115705422</v>
      </c>
      <c r="H19" s="25">
        <f>F19*G19</f>
        <v>115705422</v>
      </c>
      <c r="I19" s="25">
        <v>172005</v>
      </c>
      <c r="J19" s="25">
        <f>H19/I19</f>
        <v>672.68638702363307</v>
      </c>
    </row>
    <row r="20" spans="1:10" ht="15.75" customHeight="1" x14ac:dyDescent="0.2">
      <c r="A20" s="62"/>
      <c r="B20" s="26"/>
      <c r="C20" s="27"/>
      <c r="D20" s="27"/>
      <c r="E20" s="27"/>
      <c r="F20" s="28"/>
      <c r="G20" s="28"/>
      <c r="H20" s="28"/>
      <c r="I20" s="28"/>
      <c r="J20" s="29"/>
    </row>
    <row r="21" spans="1:10" ht="25.5" x14ac:dyDescent="0.2">
      <c r="A21" s="63">
        <v>4</v>
      </c>
      <c r="B21" s="1" t="s">
        <v>34</v>
      </c>
      <c r="C21" s="21" t="s">
        <v>33</v>
      </c>
      <c r="D21" s="31">
        <v>36105</v>
      </c>
      <c r="E21" s="31">
        <v>36153</v>
      </c>
      <c r="F21" s="32">
        <v>1</v>
      </c>
      <c r="G21" s="25">
        <v>99395462</v>
      </c>
      <c r="H21" s="25">
        <f>F21*G21</f>
        <v>99395462</v>
      </c>
      <c r="I21" s="25">
        <v>203826</v>
      </c>
      <c r="J21" s="25">
        <f>H21/I21</f>
        <v>487.6485924268739</v>
      </c>
    </row>
    <row r="22" spans="1:10" ht="15.75" customHeight="1" x14ac:dyDescent="0.2">
      <c r="A22" s="62"/>
      <c r="B22" s="26"/>
      <c r="C22" s="27"/>
      <c r="D22" s="27"/>
      <c r="E22" s="27"/>
      <c r="F22" s="28"/>
      <c r="G22" s="28"/>
      <c r="H22" s="28"/>
      <c r="I22" s="28"/>
      <c r="J22" s="29"/>
    </row>
    <row r="23" spans="1:10" ht="39" customHeight="1" x14ac:dyDescent="0.2">
      <c r="A23" s="63">
        <v>5</v>
      </c>
      <c r="B23" s="1" t="s">
        <v>35</v>
      </c>
      <c r="C23" s="21" t="s">
        <v>33</v>
      </c>
      <c r="D23" s="31">
        <v>36116</v>
      </c>
      <c r="E23" s="31">
        <v>36145</v>
      </c>
      <c r="F23" s="32">
        <v>1</v>
      </c>
      <c r="G23" s="25">
        <v>176722233</v>
      </c>
      <c r="H23" s="25">
        <f>F23*G23</f>
        <v>176722233</v>
      </c>
      <c r="I23" s="25">
        <v>203826</v>
      </c>
      <c r="J23" s="25">
        <f>H23/I23</f>
        <v>867.02497718642371</v>
      </c>
    </row>
    <row r="24" spans="1:10" ht="15.75" customHeight="1" x14ac:dyDescent="0.2">
      <c r="A24" s="62"/>
      <c r="B24" s="26"/>
      <c r="C24" s="27"/>
      <c r="D24" s="27"/>
      <c r="E24" s="27"/>
      <c r="F24" s="28"/>
      <c r="G24" s="28"/>
      <c r="H24" s="28"/>
      <c r="I24" s="28"/>
      <c r="J24" s="29"/>
    </row>
    <row r="25" spans="1:10" ht="25.5" x14ac:dyDescent="0.2">
      <c r="A25" s="63">
        <v>6</v>
      </c>
      <c r="B25" s="1" t="s">
        <v>36</v>
      </c>
      <c r="C25" s="21" t="s">
        <v>33</v>
      </c>
      <c r="D25" s="31">
        <v>36122</v>
      </c>
      <c r="E25" s="31">
        <v>36158</v>
      </c>
      <c r="F25" s="32">
        <v>1</v>
      </c>
      <c r="G25" s="25">
        <v>61976181</v>
      </c>
      <c r="H25" s="25">
        <f>F25*G25</f>
        <v>61976181</v>
      </c>
      <c r="I25" s="25">
        <v>203826</v>
      </c>
      <c r="J25" s="25">
        <f>H25/I25</f>
        <v>304.06415766388977</v>
      </c>
    </row>
    <row r="26" spans="1:10" ht="15.75" customHeight="1" x14ac:dyDescent="0.2">
      <c r="A26" s="62"/>
      <c r="B26" s="26"/>
      <c r="C26" s="27"/>
      <c r="D26" s="27"/>
      <c r="E26" s="27"/>
      <c r="F26" s="28"/>
      <c r="G26" s="28"/>
      <c r="H26" s="28"/>
      <c r="I26" s="28"/>
      <c r="J26" s="29"/>
    </row>
    <row r="27" spans="1:10" ht="25.5" x14ac:dyDescent="0.2">
      <c r="A27" s="63">
        <v>7</v>
      </c>
      <c r="B27" s="1" t="s">
        <v>37</v>
      </c>
      <c r="C27" s="21" t="s">
        <v>33</v>
      </c>
      <c r="D27" s="31">
        <v>36263</v>
      </c>
      <c r="E27" s="31">
        <v>36267</v>
      </c>
      <c r="F27" s="32">
        <v>1</v>
      </c>
      <c r="G27" s="25">
        <v>35746836</v>
      </c>
      <c r="H27" s="25">
        <f>F27*G27</f>
        <v>35746836</v>
      </c>
      <c r="I27" s="25">
        <v>236460</v>
      </c>
      <c r="J27" s="25">
        <f>H27/I27</f>
        <v>151.17498096929714</v>
      </c>
    </row>
    <row r="28" spans="1:10" ht="15.75" customHeight="1" x14ac:dyDescent="0.2">
      <c r="A28" s="62"/>
      <c r="B28" s="26"/>
      <c r="C28" s="27"/>
      <c r="D28" s="27"/>
      <c r="E28" s="27"/>
      <c r="F28" s="28"/>
      <c r="G28" s="28"/>
      <c r="H28" s="28"/>
      <c r="I28" s="28"/>
      <c r="J28" s="29"/>
    </row>
    <row r="29" spans="1:10" ht="25.5" x14ac:dyDescent="0.2">
      <c r="A29" s="63">
        <v>8</v>
      </c>
      <c r="B29" s="1" t="s">
        <v>38</v>
      </c>
      <c r="C29" s="21" t="s">
        <v>33</v>
      </c>
      <c r="D29" s="31">
        <v>36461</v>
      </c>
      <c r="E29" s="31">
        <v>36482</v>
      </c>
      <c r="F29" s="32">
        <v>1</v>
      </c>
      <c r="G29" s="25">
        <v>114336418</v>
      </c>
      <c r="H29" s="25">
        <f>F29*G29</f>
        <v>114336418</v>
      </c>
      <c r="I29" s="25">
        <v>236460</v>
      </c>
      <c r="J29" s="25">
        <f>H29/I29</f>
        <v>483.53386619301364</v>
      </c>
    </row>
    <row r="30" spans="1:10" ht="15.75" customHeight="1" x14ac:dyDescent="0.2">
      <c r="A30" s="62"/>
      <c r="B30" s="26"/>
      <c r="C30" s="27"/>
      <c r="D30" s="27"/>
      <c r="E30" s="27"/>
      <c r="F30" s="28"/>
      <c r="G30" s="28"/>
      <c r="H30" s="28"/>
      <c r="I30" s="28"/>
      <c r="J30" s="29"/>
    </row>
    <row r="31" spans="1:10" ht="25.5" x14ac:dyDescent="0.2">
      <c r="A31" s="63">
        <v>9</v>
      </c>
      <c r="B31" s="1" t="s">
        <v>39</v>
      </c>
      <c r="C31" s="21" t="s">
        <v>33</v>
      </c>
      <c r="D31" s="31">
        <v>36496</v>
      </c>
      <c r="E31" s="31">
        <v>36525</v>
      </c>
      <c r="F31" s="32">
        <v>1</v>
      </c>
      <c r="G31" s="25">
        <v>151814312</v>
      </c>
      <c r="H31" s="25">
        <f>F31*G31</f>
        <v>151814312</v>
      </c>
      <c r="I31" s="25">
        <v>236460</v>
      </c>
      <c r="J31" s="25">
        <f>H31/I31</f>
        <v>642.02956948321071</v>
      </c>
    </row>
    <row r="32" spans="1:10" ht="15.75" customHeight="1" x14ac:dyDescent="0.2">
      <c r="A32" s="62"/>
      <c r="B32" s="26"/>
      <c r="C32" s="27"/>
      <c r="D32" s="27"/>
      <c r="E32" s="27"/>
      <c r="F32" s="28"/>
      <c r="G32" s="28"/>
      <c r="H32" s="28"/>
      <c r="I32" s="28"/>
      <c r="J32" s="29"/>
    </row>
    <row r="33" spans="1:10" ht="25.5" x14ac:dyDescent="0.2">
      <c r="A33" s="63">
        <v>10</v>
      </c>
      <c r="B33" s="1" t="s">
        <v>40</v>
      </c>
      <c r="C33" s="21" t="s">
        <v>33</v>
      </c>
      <c r="D33" s="31">
        <v>36514</v>
      </c>
      <c r="E33" s="31">
        <v>36523</v>
      </c>
      <c r="F33" s="32">
        <v>1</v>
      </c>
      <c r="G33" s="25">
        <v>29128483</v>
      </c>
      <c r="H33" s="25">
        <f>F33*G33</f>
        <v>29128483</v>
      </c>
      <c r="I33" s="25">
        <v>236460</v>
      </c>
      <c r="J33" s="25">
        <f>H33/I33</f>
        <v>123.18566776621839</v>
      </c>
    </row>
    <row r="34" spans="1:10" ht="15.75" customHeight="1" x14ac:dyDescent="0.2">
      <c r="A34" s="62"/>
      <c r="B34" s="26"/>
      <c r="C34" s="27"/>
      <c r="D34" s="27"/>
      <c r="E34" s="27"/>
      <c r="F34" s="28"/>
      <c r="G34" s="28"/>
      <c r="H34" s="28"/>
      <c r="I34" s="28"/>
      <c r="J34" s="29"/>
    </row>
    <row r="35" spans="1:10" ht="25.5" x14ac:dyDescent="0.2">
      <c r="A35" s="63">
        <v>11</v>
      </c>
      <c r="B35" s="1" t="s">
        <v>41</v>
      </c>
      <c r="C35" s="21" t="s">
        <v>33</v>
      </c>
      <c r="D35" s="31">
        <v>36825</v>
      </c>
      <c r="E35" s="31">
        <v>36867</v>
      </c>
      <c r="F35" s="32">
        <v>1</v>
      </c>
      <c r="G35" s="25">
        <v>198002200</v>
      </c>
      <c r="H35" s="25">
        <f>F35*G35</f>
        <v>198002200</v>
      </c>
      <c r="I35" s="25">
        <v>260100</v>
      </c>
      <c r="J35" s="25">
        <f>H35/I35</f>
        <v>761.2541330257593</v>
      </c>
    </row>
    <row r="36" spans="1:10" ht="15.75" customHeight="1" x14ac:dyDescent="0.2">
      <c r="A36" s="62"/>
      <c r="B36" s="26"/>
      <c r="C36" s="27"/>
      <c r="D36" s="27"/>
      <c r="E36" s="27"/>
      <c r="F36" s="28"/>
      <c r="G36" s="28"/>
      <c r="H36" s="28"/>
      <c r="I36" s="28"/>
      <c r="J36" s="29"/>
    </row>
    <row r="37" spans="1:10" ht="25.5" x14ac:dyDescent="0.2">
      <c r="A37" s="21">
        <v>12</v>
      </c>
      <c r="B37" s="1" t="s">
        <v>42</v>
      </c>
      <c r="C37" s="21" t="s">
        <v>33</v>
      </c>
      <c r="D37" s="31">
        <v>37026</v>
      </c>
      <c r="E37" s="31">
        <v>37062</v>
      </c>
      <c r="F37" s="32">
        <v>1</v>
      </c>
      <c r="G37" s="25">
        <v>105989965</v>
      </c>
      <c r="H37" s="25">
        <f>F37*G37</f>
        <v>105989965</v>
      </c>
      <c r="I37" s="25">
        <v>286000</v>
      </c>
      <c r="J37" s="25">
        <f>H37/I37</f>
        <v>370.5942832167832</v>
      </c>
    </row>
    <row r="38" spans="1:10" ht="15.75" customHeight="1" x14ac:dyDescent="0.2">
      <c r="A38" s="62"/>
      <c r="B38" s="26"/>
      <c r="C38" s="27"/>
      <c r="D38" s="27"/>
      <c r="E38" s="27"/>
      <c r="F38" s="28"/>
      <c r="G38" s="28"/>
      <c r="H38" s="28"/>
      <c r="I38" s="28"/>
      <c r="J38" s="29"/>
    </row>
    <row r="39" spans="1:10" ht="38.25" x14ac:dyDescent="0.2">
      <c r="A39" s="21" t="s">
        <v>43</v>
      </c>
      <c r="B39" s="1" t="s">
        <v>44</v>
      </c>
      <c r="C39" s="21" t="s">
        <v>33</v>
      </c>
      <c r="D39" s="31">
        <v>37064</v>
      </c>
      <c r="E39" s="31">
        <v>37076</v>
      </c>
      <c r="F39" s="32">
        <v>1</v>
      </c>
      <c r="G39" s="25">
        <v>39509380</v>
      </c>
      <c r="H39" s="25">
        <f>F39*G39</f>
        <v>39509380</v>
      </c>
      <c r="I39" s="25">
        <v>286000</v>
      </c>
      <c r="J39" s="25">
        <f>H39/I39</f>
        <v>138.14468531468532</v>
      </c>
    </row>
    <row r="40" spans="1:10" ht="15.75" customHeight="1" x14ac:dyDescent="0.2">
      <c r="A40" s="62"/>
      <c r="B40" s="26"/>
      <c r="C40" s="27"/>
      <c r="D40" s="27"/>
      <c r="E40" s="27"/>
      <c r="F40" s="28"/>
      <c r="G40" s="28"/>
      <c r="H40" s="28"/>
      <c r="I40" s="28"/>
      <c r="J40" s="29"/>
    </row>
    <row r="41" spans="1:10" ht="51" x14ac:dyDescent="0.2">
      <c r="A41" s="21">
        <v>13</v>
      </c>
      <c r="B41" s="1" t="s">
        <v>45</v>
      </c>
      <c r="C41" s="21" t="s">
        <v>33</v>
      </c>
      <c r="D41" s="31">
        <v>37148</v>
      </c>
      <c r="E41" s="31">
        <v>37256</v>
      </c>
      <c r="F41" s="32">
        <v>1</v>
      </c>
      <c r="G41" s="25">
        <v>284112686</v>
      </c>
      <c r="H41" s="25">
        <f>F41*G41</f>
        <v>284112686</v>
      </c>
      <c r="I41" s="25">
        <v>286000</v>
      </c>
      <c r="J41" s="25">
        <f>H41/I41</f>
        <v>993.40099999999995</v>
      </c>
    </row>
    <row r="42" spans="1:10" ht="15.75" customHeight="1" x14ac:dyDescent="0.2">
      <c r="A42" s="62"/>
      <c r="B42" s="26"/>
      <c r="C42" s="27"/>
      <c r="D42" s="27"/>
      <c r="E42" s="27"/>
      <c r="F42" s="28"/>
      <c r="G42" s="28"/>
      <c r="H42" s="28"/>
      <c r="I42" s="28"/>
      <c r="J42" s="29"/>
    </row>
    <row r="43" spans="1:10" x14ac:dyDescent="0.2">
      <c r="A43" s="127">
        <v>14</v>
      </c>
      <c r="B43" s="153" t="s">
        <v>46</v>
      </c>
      <c r="C43" s="127" t="s">
        <v>33</v>
      </c>
      <c r="D43" s="128">
        <v>37599</v>
      </c>
      <c r="E43" s="128">
        <v>37613</v>
      </c>
      <c r="F43" s="117">
        <v>1</v>
      </c>
      <c r="G43" s="114">
        <v>166787762</v>
      </c>
      <c r="H43" s="114">
        <f>F43*G43</f>
        <v>166787762</v>
      </c>
      <c r="I43" s="114">
        <v>309000</v>
      </c>
      <c r="J43" s="114">
        <f>H43/I43</f>
        <v>539.76622006472496</v>
      </c>
    </row>
    <row r="44" spans="1:10" ht="19.5" customHeight="1" x14ac:dyDescent="0.2">
      <c r="A44" s="118"/>
      <c r="B44" s="155"/>
      <c r="C44" s="118"/>
      <c r="D44" s="118"/>
      <c r="E44" s="118"/>
      <c r="F44" s="118"/>
      <c r="G44" s="118"/>
      <c r="H44" s="118"/>
      <c r="I44" s="115"/>
      <c r="J44" s="115"/>
    </row>
    <row r="45" spans="1:10" ht="15.75" customHeight="1" x14ac:dyDescent="0.2">
      <c r="A45" s="62"/>
      <c r="B45" s="26"/>
      <c r="C45" s="27"/>
      <c r="D45" s="27"/>
      <c r="E45" s="27"/>
      <c r="F45" s="28"/>
      <c r="G45" s="28"/>
      <c r="H45" s="28"/>
      <c r="I45" s="28"/>
      <c r="J45" s="29"/>
    </row>
    <row r="46" spans="1:10" ht="12.75" customHeight="1" x14ac:dyDescent="0.2">
      <c r="A46" s="127">
        <v>15</v>
      </c>
      <c r="B46" s="153" t="s">
        <v>47</v>
      </c>
      <c r="C46" s="127" t="s">
        <v>33</v>
      </c>
      <c r="D46" s="128">
        <v>37572</v>
      </c>
      <c r="E46" s="128">
        <v>37603</v>
      </c>
      <c r="F46" s="117">
        <v>1</v>
      </c>
      <c r="G46" s="114">
        <v>186528071</v>
      </c>
      <c r="H46" s="114">
        <f>F46*G46</f>
        <v>186528071</v>
      </c>
      <c r="I46" s="114">
        <v>309000</v>
      </c>
      <c r="J46" s="114">
        <f>H46/I46</f>
        <v>603.650715210356</v>
      </c>
    </row>
    <row r="47" spans="1:10" ht="15.75" customHeight="1" x14ac:dyDescent="0.2">
      <c r="A47" s="118"/>
      <c r="B47" s="155"/>
      <c r="C47" s="118"/>
      <c r="D47" s="118"/>
      <c r="E47" s="118"/>
      <c r="F47" s="118"/>
      <c r="G47" s="118"/>
      <c r="H47" s="118"/>
      <c r="I47" s="115"/>
      <c r="J47" s="115"/>
    </row>
    <row r="48" spans="1:10" ht="27.75" customHeight="1" x14ac:dyDescent="0.2">
      <c r="A48" s="62"/>
      <c r="B48" s="26"/>
      <c r="C48" s="27"/>
      <c r="D48" s="27"/>
      <c r="E48" s="27"/>
      <c r="F48" s="28"/>
      <c r="G48" s="28"/>
      <c r="H48" s="28"/>
      <c r="I48" s="28"/>
      <c r="J48" s="29"/>
    </row>
    <row r="49" spans="1:10" x14ac:dyDescent="0.2">
      <c r="A49" s="127">
        <v>16</v>
      </c>
      <c r="B49" s="153" t="s">
        <v>48</v>
      </c>
      <c r="C49" s="127" t="s">
        <v>33</v>
      </c>
      <c r="D49" s="128">
        <v>37542</v>
      </c>
      <c r="E49" s="128">
        <v>37621</v>
      </c>
      <c r="F49" s="117">
        <v>1</v>
      </c>
      <c r="G49" s="114">
        <v>195826014</v>
      </c>
      <c r="H49" s="114">
        <f>F49*G49</f>
        <v>195826014</v>
      </c>
      <c r="I49" s="114">
        <v>309000</v>
      </c>
      <c r="J49" s="114">
        <f>H49/I49</f>
        <v>633.74114563106798</v>
      </c>
    </row>
    <row r="50" spans="1:10" ht="18" customHeight="1" x14ac:dyDescent="0.2">
      <c r="A50" s="118"/>
      <c r="B50" s="155"/>
      <c r="C50" s="118"/>
      <c r="D50" s="118"/>
      <c r="E50" s="118"/>
      <c r="F50" s="118"/>
      <c r="G50" s="118"/>
      <c r="H50" s="118"/>
      <c r="I50" s="115"/>
      <c r="J50" s="115"/>
    </row>
    <row r="51" spans="1:10" ht="28.5" customHeight="1" x14ac:dyDescent="0.2">
      <c r="A51" s="62"/>
      <c r="B51" s="26"/>
      <c r="C51" s="27"/>
      <c r="D51" s="27"/>
      <c r="E51" s="27"/>
      <c r="F51" s="28"/>
      <c r="G51" s="28"/>
      <c r="H51" s="28"/>
      <c r="I51" s="28"/>
      <c r="J51" s="29"/>
    </row>
    <row r="52" spans="1:10" s="33" customFormat="1" x14ac:dyDescent="0.2">
      <c r="A52" s="127">
        <v>17</v>
      </c>
      <c r="B52" s="153" t="s">
        <v>49</v>
      </c>
      <c r="C52" s="127" t="s">
        <v>50</v>
      </c>
      <c r="D52" s="128">
        <v>37335</v>
      </c>
      <c r="E52" s="128">
        <v>37356</v>
      </c>
      <c r="F52" s="117">
        <v>1</v>
      </c>
      <c r="G52" s="114">
        <v>49948966</v>
      </c>
      <c r="H52" s="114">
        <f>F52*G52</f>
        <v>49948966</v>
      </c>
      <c r="I52" s="114">
        <v>309000</v>
      </c>
      <c r="J52" s="114">
        <f>H52/I52</f>
        <v>161.64713915857604</v>
      </c>
    </row>
    <row r="53" spans="1:10" ht="20.25" customHeight="1" x14ac:dyDescent="0.2">
      <c r="A53" s="118"/>
      <c r="B53" s="155"/>
      <c r="C53" s="118"/>
      <c r="D53" s="118"/>
      <c r="E53" s="118"/>
      <c r="F53" s="118"/>
      <c r="G53" s="118"/>
      <c r="H53" s="118"/>
      <c r="I53" s="115"/>
      <c r="J53" s="115"/>
    </row>
    <row r="54" spans="1:10" ht="15.75" customHeight="1" x14ac:dyDescent="0.2">
      <c r="A54" s="62"/>
      <c r="B54" s="26"/>
      <c r="C54" s="27"/>
      <c r="D54" s="27"/>
      <c r="E54" s="27"/>
      <c r="F54" s="28"/>
      <c r="G54" s="28"/>
      <c r="H54" s="28"/>
      <c r="I54" s="28"/>
      <c r="J54" s="29"/>
    </row>
    <row r="55" spans="1:10" s="33" customFormat="1" ht="8.25" customHeight="1" x14ac:dyDescent="0.2">
      <c r="A55" s="127">
        <v>18</v>
      </c>
      <c r="B55" s="153" t="s">
        <v>51</v>
      </c>
      <c r="C55" s="127" t="s">
        <v>50</v>
      </c>
      <c r="D55" s="128">
        <v>37555</v>
      </c>
      <c r="E55" s="128">
        <v>37570</v>
      </c>
      <c r="F55" s="117">
        <v>1</v>
      </c>
      <c r="G55" s="114">
        <v>57713100</v>
      </c>
      <c r="H55" s="114">
        <f>F55*G55</f>
        <v>57713100</v>
      </c>
      <c r="I55" s="114">
        <v>309000</v>
      </c>
      <c r="J55" s="114">
        <f>H55/I55</f>
        <v>186.77378640776698</v>
      </c>
    </row>
    <row r="56" spans="1:10" ht="20.25" customHeight="1" x14ac:dyDescent="0.2">
      <c r="A56" s="118"/>
      <c r="B56" s="155"/>
      <c r="C56" s="118"/>
      <c r="D56" s="118"/>
      <c r="E56" s="118"/>
      <c r="F56" s="118"/>
      <c r="G56" s="118"/>
      <c r="H56" s="118"/>
      <c r="I56" s="115"/>
      <c r="J56" s="115"/>
    </row>
    <row r="57" spans="1:10" ht="13.5" customHeight="1" x14ac:dyDescent="0.2">
      <c r="A57" s="62"/>
      <c r="B57" s="26"/>
      <c r="C57" s="27"/>
      <c r="D57" s="27"/>
      <c r="E57" s="27"/>
      <c r="F57" s="28"/>
      <c r="G57" s="28"/>
      <c r="H57" s="28"/>
      <c r="I57" s="28"/>
      <c r="J57" s="29"/>
    </row>
    <row r="58" spans="1:10" x14ac:dyDescent="0.2">
      <c r="A58" s="127">
        <v>19</v>
      </c>
      <c r="B58" s="153" t="s">
        <v>52</v>
      </c>
      <c r="C58" s="127" t="s">
        <v>50</v>
      </c>
      <c r="D58" s="128">
        <v>37550</v>
      </c>
      <c r="E58" s="128">
        <v>37620</v>
      </c>
      <c r="F58" s="117">
        <v>1</v>
      </c>
      <c r="G58" s="114">
        <v>134046365</v>
      </c>
      <c r="H58" s="114">
        <f>F58*G58</f>
        <v>134046365</v>
      </c>
      <c r="I58" s="114">
        <v>309000</v>
      </c>
      <c r="J58" s="114">
        <f>H58/I58</f>
        <v>433.80700647249193</v>
      </c>
    </row>
    <row r="59" spans="1:10" ht="15" customHeight="1" x14ac:dyDescent="0.2">
      <c r="A59" s="118"/>
      <c r="B59" s="155"/>
      <c r="C59" s="118"/>
      <c r="D59" s="118"/>
      <c r="E59" s="118"/>
      <c r="F59" s="118"/>
      <c r="G59" s="118"/>
      <c r="H59" s="118"/>
      <c r="I59" s="115"/>
      <c r="J59" s="115"/>
    </row>
    <row r="60" spans="1:10" ht="15.75" customHeight="1" x14ac:dyDescent="0.2">
      <c r="A60" s="62"/>
      <c r="B60" s="26"/>
      <c r="C60" s="27"/>
      <c r="D60" s="27"/>
      <c r="E60" s="27"/>
      <c r="F60" s="28"/>
      <c r="G60" s="28"/>
      <c r="H60" s="28"/>
      <c r="I60" s="28"/>
      <c r="J60" s="29"/>
    </row>
    <row r="61" spans="1:10" s="34" customFormat="1" x14ac:dyDescent="0.2">
      <c r="A61" s="127">
        <v>20</v>
      </c>
      <c r="B61" s="153" t="s">
        <v>53</v>
      </c>
      <c r="C61" s="127" t="s">
        <v>50</v>
      </c>
      <c r="D61" s="128">
        <v>37533</v>
      </c>
      <c r="E61" s="128">
        <v>37636</v>
      </c>
      <c r="F61" s="117">
        <v>1</v>
      </c>
      <c r="G61" s="114">
        <v>24955949</v>
      </c>
      <c r="H61" s="114">
        <f>F61*G61</f>
        <v>24955949</v>
      </c>
      <c r="I61" s="114">
        <v>332000</v>
      </c>
      <c r="J61" s="114">
        <f>H61/I61</f>
        <v>75.168521084337343</v>
      </c>
    </row>
    <row r="62" spans="1:10" s="34" customFormat="1" ht="21" customHeight="1" x14ac:dyDescent="0.2">
      <c r="A62" s="118"/>
      <c r="B62" s="155"/>
      <c r="C62" s="118"/>
      <c r="D62" s="118"/>
      <c r="E62" s="118"/>
      <c r="F62" s="118"/>
      <c r="G62" s="118"/>
      <c r="H62" s="118"/>
      <c r="I62" s="115"/>
      <c r="J62" s="115"/>
    </row>
    <row r="63" spans="1:10" ht="15.75" customHeight="1" x14ac:dyDescent="0.2">
      <c r="A63" s="61"/>
      <c r="B63" s="7"/>
      <c r="F63" s="65"/>
      <c r="G63" s="65"/>
      <c r="H63" s="65"/>
      <c r="I63" s="65"/>
      <c r="J63" s="107"/>
    </row>
    <row r="64" spans="1:10" s="34" customFormat="1" ht="28.5" customHeight="1" x14ac:dyDescent="0.2">
      <c r="A64" s="101" t="s">
        <v>54</v>
      </c>
      <c r="B64" s="102" t="s">
        <v>55</v>
      </c>
      <c r="C64" s="101" t="s">
        <v>56</v>
      </c>
      <c r="D64" s="103">
        <v>37599</v>
      </c>
      <c r="E64" s="104">
        <v>37606</v>
      </c>
      <c r="F64" s="105">
        <v>1</v>
      </c>
      <c r="G64" s="106">
        <v>41933613</v>
      </c>
      <c r="H64" s="106">
        <f>F64*G64</f>
        <v>41933613</v>
      </c>
      <c r="I64" s="106">
        <v>358000</v>
      </c>
      <c r="J64" s="106">
        <f>H64/I64</f>
        <v>117.13299720670391</v>
      </c>
    </row>
    <row r="65" spans="1:10" ht="15.75" customHeight="1" x14ac:dyDescent="0.2">
      <c r="A65" s="62"/>
      <c r="B65" s="26"/>
      <c r="C65" s="27"/>
      <c r="D65" s="27"/>
      <c r="E65" s="27"/>
      <c r="F65" s="28"/>
      <c r="G65" s="28"/>
      <c r="H65" s="28"/>
      <c r="I65" s="28"/>
      <c r="J65" s="29"/>
    </row>
    <row r="66" spans="1:10" s="34" customFormat="1" ht="28.5" customHeight="1" x14ac:dyDescent="0.2">
      <c r="A66" s="101" t="s">
        <v>57</v>
      </c>
      <c r="B66" s="102" t="s">
        <v>58</v>
      </c>
      <c r="C66" s="101" t="s">
        <v>56</v>
      </c>
      <c r="D66" s="103">
        <v>37741</v>
      </c>
      <c r="E66" s="104">
        <v>37748</v>
      </c>
      <c r="F66" s="105">
        <v>1</v>
      </c>
      <c r="G66" s="106">
        <v>42620997</v>
      </c>
      <c r="H66" s="106">
        <f>F66*G66</f>
        <v>42620997</v>
      </c>
      <c r="I66" s="106">
        <v>358000</v>
      </c>
      <c r="J66" s="106">
        <f>H66/I66</f>
        <v>119.05306424581005</v>
      </c>
    </row>
    <row r="67" spans="1:10" ht="15.75" customHeight="1" x14ac:dyDescent="0.2">
      <c r="A67" s="62"/>
      <c r="B67" s="26"/>
      <c r="C67" s="27"/>
      <c r="D67" s="27"/>
      <c r="E67" s="27"/>
      <c r="F67" s="28"/>
      <c r="G67" s="28"/>
      <c r="H67" s="28"/>
      <c r="I67" s="28"/>
      <c r="J67" s="29"/>
    </row>
    <row r="68" spans="1:10" s="34" customFormat="1" ht="12.75" customHeight="1" x14ac:dyDescent="0.2">
      <c r="A68" s="127">
        <v>21</v>
      </c>
      <c r="B68" s="153" t="s">
        <v>59</v>
      </c>
      <c r="C68" s="127" t="s">
        <v>50</v>
      </c>
      <c r="D68" s="128">
        <v>37967</v>
      </c>
      <c r="E68" s="143">
        <v>38009</v>
      </c>
      <c r="F68" s="117">
        <v>1</v>
      </c>
      <c r="G68" s="114">
        <v>231057167</v>
      </c>
      <c r="H68" s="114">
        <f>F68*G68</f>
        <v>231057167</v>
      </c>
      <c r="I68" s="114">
        <v>358000</v>
      </c>
      <c r="J68" s="114">
        <f>H68/I68</f>
        <v>645.41108100558654</v>
      </c>
    </row>
    <row r="69" spans="1:10" s="34" customFormat="1" ht="18.75" customHeight="1" x14ac:dyDescent="0.2">
      <c r="A69" s="149"/>
      <c r="B69" s="154"/>
      <c r="C69" s="149"/>
      <c r="D69" s="149"/>
      <c r="E69" s="150"/>
      <c r="F69" s="149"/>
      <c r="G69" s="149"/>
      <c r="H69" s="149"/>
      <c r="I69" s="116"/>
      <c r="J69" s="116"/>
    </row>
    <row r="70" spans="1:10" s="34" customFormat="1" ht="18.75" customHeight="1" x14ac:dyDescent="0.2">
      <c r="A70" s="118"/>
      <c r="B70" s="155"/>
      <c r="C70" s="118"/>
      <c r="D70" s="118"/>
      <c r="E70" s="142"/>
      <c r="F70" s="118"/>
      <c r="G70" s="118"/>
      <c r="H70" s="118"/>
      <c r="I70" s="115"/>
      <c r="J70" s="115"/>
    </row>
    <row r="71" spans="1:10" ht="15.75" customHeight="1" x14ac:dyDescent="0.2">
      <c r="A71" s="62"/>
      <c r="B71" s="26"/>
      <c r="C71" s="27"/>
      <c r="D71" s="27"/>
      <c r="E71" s="27"/>
      <c r="F71" s="28"/>
      <c r="G71" s="28"/>
      <c r="H71" s="28"/>
      <c r="I71" s="28"/>
      <c r="J71" s="29"/>
    </row>
    <row r="72" spans="1:10" s="34" customFormat="1" x14ac:dyDescent="0.2">
      <c r="A72" s="127">
        <v>22</v>
      </c>
      <c r="B72" s="153" t="s">
        <v>60</v>
      </c>
      <c r="C72" s="127" t="s">
        <v>50</v>
      </c>
      <c r="D72" s="128">
        <v>37911</v>
      </c>
      <c r="E72" s="128">
        <v>38031</v>
      </c>
      <c r="F72" s="117">
        <v>1</v>
      </c>
      <c r="G72" s="114">
        <v>98958814</v>
      </c>
      <c r="H72" s="114">
        <f>F72*G72</f>
        <v>98958814</v>
      </c>
      <c r="I72" s="114">
        <v>358000</v>
      </c>
      <c r="J72" s="114">
        <f>H72/I72</f>
        <v>276.42126815642456</v>
      </c>
    </row>
    <row r="73" spans="1:10" s="34" customFormat="1" ht="15.75" customHeight="1" x14ac:dyDescent="0.2">
      <c r="A73" s="118"/>
      <c r="B73" s="155"/>
      <c r="C73" s="118"/>
      <c r="D73" s="118"/>
      <c r="E73" s="118"/>
      <c r="F73" s="118"/>
      <c r="G73" s="118"/>
      <c r="H73" s="118"/>
      <c r="I73" s="115"/>
      <c r="J73" s="115"/>
    </row>
    <row r="74" spans="1:10" ht="15.75" customHeight="1" x14ac:dyDescent="0.2">
      <c r="A74" s="62"/>
      <c r="B74" s="26"/>
      <c r="C74" s="27"/>
      <c r="D74" s="27"/>
      <c r="E74" s="27"/>
      <c r="F74" s="28"/>
      <c r="G74" s="28"/>
      <c r="H74" s="28"/>
      <c r="I74" s="28"/>
      <c r="J74" s="29"/>
    </row>
    <row r="75" spans="1:10" s="34" customFormat="1" x14ac:dyDescent="0.2">
      <c r="A75" s="127">
        <v>23</v>
      </c>
      <c r="B75" s="153" t="s">
        <v>61</v>
      </c>
      <c r="C75" s="127" t="s">
        <v>50</v>
      </c>
      <c r="D75" s="128">
        <v>38011</v>
      </c>
      <c r="E75" s="128">
        <v>38022</v>
      </c>
      <c r="F75" s="117">
        <v>1</v>
      </c>
      <c r="G75" s="114">
        <v>35798339</v>
      </c>
      <c r="H75" s="114">
        <f>F75*G75</f>
        <v>35798339</v>
      </c>
      <c r="I75" s="114">
        <v>358000</v>
      </c>
      <c r="J75" s="114">
        <f>H75/I75</f>
        <v>99.995360335195528</v>
      </c>
    </row>
    <row r="76" spans="1:10" s="34" customFormat="1" ht="19.5" customHeight="1" x14ac:dyDescent="0.2">
      <c r="A76" s="118"/>
      <c r="B76" s="155"/>
      <c r="C76" s="118"/>
      <c r="D76" s="118"/>
      <c r="E76" s="118"/>
      <c r="F76" s="118"/>
      <c r="G76" s="118"/>
      <c r="H76" s="118"/>
      <c r="I76" s="115"/>
      <c r="J76" s="115"/>
    </row>
    <row r="77" spans="1:10" ht="15.75" customHeight="1" x14ac:dyDescent="0.2">
      <c r="A77" s="62"/>
      <c r="B77" s="26"/>
      <c r="C77" s="27"/>
      <c r="D77" s="27"/>
      <c r="E77" s="27"/>
      <c r="F77" s="28"/>
      <c r="G77" s="28"/>
      <c r="H77" s="28"/>
      <c r="I77" s="28"/>
      <c r="J77" s="29"/>
    </row>
    <row r="78" spans="1:10" s="34" customFormat="1" ht="11.45" hidden="1" customHeight="1" x14ac:dyDescent="0.2">
      <c r="A78" s="141">
        <v>24</v>
      </c>
      <c r="B78" s="153" t="s">
        <v>62</v>
      </c>
      <c r="C78" s="141" t="s">
        <v>56</v>
      </c>
      <c r="D78" s="143">
        <v>38262</v>
      </c>
      <c r="E78" s="143">
        <v>38372</v>
      </c>
      <c r="F78" s="159">
        <v>0.9</v>
      </c>
      <c r="G78" s="130">
        <v>864398358</v>
      </c>
      <c r="H78" s="130">
        <f>F78*G78</f>
        <v>777958522.20000005</v>
      </c>
      <c r="I78" s="130">
        <v>381500</v>
      </c>
      <c r="J78" s="130">
        <f>H78/I78</f>
        <v>2039.2097567496726</v>
      </c>
    </row>
    <row r="79" spans="1:10" s="34" customFormat="1" x14ac:dyDescent="0.2">
      <c r="A79" s="150"/>
      <c r="B79" s="154"/>
      <c r="C79" s="150"/>
      <c r="D79" s="150"/>
      <c r="E79" s="150"/>
      <c r="F79" s="150"/>
      <c r="G79" s="150"/>
      <c r="H79" s="150"/>
      <c r="I79" s="131"/>
      <c r="J79" s="131"/>
    </row>
    <row r="80" spans="1:10" s="34" customFormat="1" ht="44.25" customHeight="1" x14ac:dyDescent="0.2">
      <c r="A80" s="142"/>
      <c r="B80" s="155"/>
      <c r="C80" s="142"/>
      <c r="D80" s="142"/>
      <c r="E80" s="142"/>
      <c r="F80" s="142"/>
      <c r="G80" s="142"/>
      <c r="H80" s="142"/>
      <c r="I80" s="132"/>
      <c r="J80" s="132"/>
    </row>
    <row r="81" spans="1:10" ht="15.75" customHeight="1" x14ac:dyDescent="0.2">
      <c r="A81" s="62"/>
      <c r="B81" s="26"/>
      <c r="C81" s="27"/>
      <c r="D81" s="27"/>
      <c r="E81" s="27"/>
      <c r="F81" s="28"/>
      <c r="G81" s="28"/>
      <c r="H81" s="28"/>
      <c r="I81" s="28"/>
      <c r="J81" s="29"/>
    </row>
    <row r="82" spans="1:10" s="34" customFormat="1" ht="52.5" customHeight="1" x14ac:dyDescent="0.2">
      <c r="A82" s="101" t="s">
        <v>63</v>
      </c>
      <c r="B82" s="102" t="s">
        <v>64</v>
      </c>
      <c r="C82" s="101" t="s">
        <v>56</v>
      </c>
      <c r="D82" s="103">
        <v>38282</v>
      </c>
      <c r="E82" s="104">
        <v>38017</v>
      </c>
      <c r="F82" s="105">
        <v>1</v>
      </c>
      <c r="G82" s="106">
        <v>158582734</v>
      </c>
      <c r="H82" s="106">
        <f>F82*G82</f>
        <v>158582734</v>
      </c>
      <c r="I82" s="106">
        <v>358000</v>
      </c>
      <c r="J82" s="106">
        <f>H82/I82</f>
        <v>442.96853072625697</v>
      </c>
    </row>
    <row r="83" spans="1:10" ht="15.75" customHeight="1" x14ac:dyDescent="0.2">
      <c r="A83" s="62"/>
      <c r="B83" s="26"/>
      <c r="C83" s="27"/>
      <c r="D83" s="27"/>
      <c r="E83" s="27"/>
      <c r="F83" s="28"/>
      <c r="G83" s="28"/>
      <c r="H83" s="28"/>
      <c r="I83" s="28"/>
      <c r="J83" s="29"/>
    </row>
    <row r="84" spans="1:10" s="34" customFormat="1" ht="71.25" customHeight="1" x14ac:dyDescent="0.2">
      <c r="A84" s="101" t="s">
        <v>65</v>
      </c>
      <c r="B84" s="102" t="s">
        <v>66</v>
      </c>
      <c r="C84" s="108" t="s">
        <v>67</v>
      </c>
      <c r="D84" s="103">
        <v>38391</v>
      </c>
      <c r="E84" s="104">
        <v>38553</v>
      </c>
      <c r="F84" s="105">
        <v>1</v>
      </c>
      <c r="G84" s="109">
        <f>(158180+31636+19320) *2321.49</f>
        <v>485507132.63999993</v>
      </c>
      <c r="H84" s="106">
        <f>F84*G84</f>
        <v>485507132.63999993</v>
      </c>
      <c r="I84" s="106">
        <v>358000</v>
      </c>
      <c r="J84" s="106">
        <f>H84/I84</f>
        <v>1356.1651749720668</v>
      </c>
    </row>
    <row r="85" spans="1:10" ht="15.75" customHeight="1" x14ac:dyDescent="0.2">
      <c r="A85" s="62"/>
      <c r="B85" s="26"/>
      <c r="C85" s="27"/>
      <c r="D85" s="27"/>
      <c r="E85" s="27"/>
      <c r="F85" s="28"/>
      <c r="G85" s="28"/>
      <c r="H85" s="28"/>
      <c r="I85" s="28"/>
      <c r="J85" s="29"/>
    </row>
    <row r="86" spans="1:10" s="34" customFormat="1" x14ac:dyDescent="0.2">
      <c r="A86" s="127">
        <v>25</v>
      </c>
      <c r="B86" s="153" t="s">
        <v>68</v>
      </c>
      <c r="C86" s="141" t="s">
        <v>69</v>
      </c>
      <c r="D86" s="128">
        <v>38594</v>
      </c>
      <c r="E86" s="128">
        <v>38701</v>
      </c>
      <c r="F86" s="117">
        <v>1</v>
      </c>
      <c r="G86" s="114">
        <v>155682400</v>
      </c>
      <c r="H86" s="114">
        <f>F86*G86</f>
        <v>155682400</v>
      </c>
      <c r="I86" s="114">
        <v>381500</v>
      </c>
      <c r="J86" s="114">
        <f>H86/I86</f>
        <v>408.07968545216249</v>
      </c>
    </row>
    <row r="87" spans="1:10" s="34" customFormat="1" ht="24.75" customHeight="1" x14ac:dyDescent="0.2">
      <c r="A87" s="118"/>
      <c r="B87" s="155"/>
      <c r="C87" s="142"/>
      <c r="D87" s="118"/>
      <c r="E87" s="118"/>
      <c r="F87" s="118"/>
      <c r="G87" s="118"/>
      <c r="H87" s="118"/>
      <c r="I87" s="115"/>
      <c r="J87" s="115"/>
    </row>
    <row r="88" spans="1:10" ht="15.75" customHeight="1" x14ac:dyDescent="0.2">
      <c r="A88" s="62"/>
      <c r="B88" s="26"/>
      <c r="C88" s="27"/>
      <c r="D88" s="27"/>
      <c r="E88" s="27"/>
      <c r="F88" s="28"/>
      <c r="G88" s="28"/>
      <c r="H88" s="28"/>
      <c r="I88" s="28"/>
      <c r="J88" s="29"/>
    </row>
    <row r="89" spans="1:10" s="34" customFormat="1" ht="19.5" customHeight="1" x14ac:dyDescent="0.2">
      <c r="A89" s="127">
        <v>26</v>
      </c>
      <c r="B89" s="153" t="s">
        <v>70</v>
      </c>
      <c r="C89" s="141" t="s">
        <v>71</v>
      </c>
      <c r="D89" s="128">
        <v>38639</v>
      </c>
      <c r="E89" s="128">
        <v>38731</v>
      </c>
      <c r="F89" s="117">
        <v>1</v>
      </c>
      <c r="G89" s="114">
        <v>191967227</v>
      </c>
      <c r="H89" s="114">
        <f>F89*G89</f>
        <v>191967227</v>
      </c>
      <c r="I89" s="114">
        <v>408000</v>
      </c>
      <c r="J89" s="114">
        <f>H89/I89</f>
        <v>470.50790931372546</v>
      </c>
    </row>
    <row r="90" spans="1:10" s="34" customFormat="1" ht="18" customHeight="1" x14ac:dyDescent="0.2">
      <c r="A90" s="118"/>
      <c r="B90" s="155"/>
      <c r="C90" s="142"/>
      <c r="D90" s="118"/>
      <c r="E90" s="118"/>
      <c r="F90" s="118"/>
      <c r="G90" s="118"/>
      <c r="H90" s="118"/>
      <c r="I90" s="115"/>
      <c r="J90" s="115"/>
    </row>
    <row r="91" spans="1:10" ht="15.75" customHeight="1" x14ac:dyDescent="0.2">
      <c r="A91" s="62"/>
      <c r="B91" s="26"/>
      <c r="C91" s="27"/>
      <c r="D91" s="27"/>
      <c r="E91" s="27"/>
      <c r="F91" s="28"/>
      <c r="G91" s="28"/>
      <c r="H91" s="28"/>
      <c r="I91" s="28"/>
      <c r="J91" s="29"/>
    </row>
    <row r="92" spans="1:10" s="34" customFormat="1" ht="4.5" hidden="1" customHeight="1" x14ac:dyDescent="0.2">
      <c r="A92" s="157">
        <v>27</v>
      </c>
      <c r="B92" s="151" t="s">
        <v>72</v>
      </c>
      <c r="C92" s="152" t="s">
        <v>73</v>
      </c>
      <c r="D92" s="158">
        <v>38765</v>
      </c>
      <c r="E92" s="158" t="s">
        <v>74</v>
      </c>
      <c r="F92" s="156">
        <v>1</v>
      </c>
      <c r="G92" s="129">
        <v>254406166</v>
      </c>
      <c r="H92" s="129">
        <f>F92*G92</f>
        <v>254406166</v>
      </c>
      <c r="I92" s="129">
        <v>408000</v>
      </c>
      <c r="J92" s="129">
        <f>H92/I92</f>
        <v>623.54452450980398</v>
      </c>
    </row>
    <row r="93" spans="1:10" s="34" customFormat="1" ht="11.45" hidden="1" customHeight="1" x14ac:dyDescent="0.2">
      <c r="A93" s="157"/>
      <c r="B93" s="151"/>
      <c r="C93" s="152"/>
      <c r="D93" s="158"/>
      <c r="E93" s="158"/>
      <c r="F93" s="156"/>
      <c r="G93" s="129"/>
      <c r="H93" s="129"/>
      <c r="I93" s="129"/>
      <c r="J93" s="129"/>
    </row>
    <row r="94" spans="1:10" s="34" customFormat="1" ht="15.75" customHeight="1" x14ac:dyDescent="0.2">
      <c r="A94" s="157"/>
      <c r="B94" s="151"/>
      <c r="C94" s="152"/>
      <c r="D94" s="158"/>
      <c r="E94" s="158"/>
      <c r="F94" s="156"/>
      <c r="G94" s="129"/>
      <c r="H94" s="129"/>
      <c r="I94" s="129"/>
      <c r="J94" s="129"/>
    </row>
    <row r="95" spans="1:10" s="34" customFormat="1" ht="49.5" customHeight="1" x14ac:dyDescent="0.2">
      <c r="A95" s="157"/>
      <c r="B95" s="151"/>
      <c r="C95" s="152"/>
      <c r="D95" s="158"/>
      <c r="E95" s="158"/>
      <c r="F95" s="156"/>
      <c r="G95" s="129"/>
      <c r="H95" s="129"/>
      <c r="I95" s="129"/>
      <c r="J95" s="129"/>
    </row>
    <row r="96" spans="1:10" ht="15.75" customHeight="1" x14ac:dyDescent="0.2">
      <c r="A96" s="62"/>
      <c r="B96" s="26"/>
      <c r="C96" s="27"/>
      <c r="D96" s="27"/>
      <c r="E96" s="27"/>
      <c r="F96" s="28"/>
      <c r="G96" s="28"/>
      <c r="H96" s="28"/>
      <c r="I96" s="28"/>
      <c r="J96" s="29"/>
    </row>
    <row r="97" spans="1:10" s="34" customFormat="1" ht="12" customHeight="1" x14ac:dyDescent="0.2">
      <c r="A97" s="157">
        <v>28</v>
      </c>
      <c r="B97" s="151" t="s">
        <v>75</v>
      </c>
      <c r="C97" s="152" t="s">
        <v>76</v>
      </c>
      <c r="D97" s="158">
        <v>38913</v>
      </c>
      <c r="E97" s="148">
        <v>39082</v>
      </c>
      <c r="F97" s="156">
        <v>1</v>
      </c>
      <c r="G97" s="164" t="s">
        <v>77</v>
      </c>
      <c r="H97" s="129">
        <v>467642400</v>
      </c>
      <c r="I97" s="129">
        <v>408000</v>
      </c>
      <c r="J97" s="129">
        <f>H97/I97</f>
        <v>1146.1823529411765</v>
      </c>
    </row>
    <row r="98" spans="1:10" s="34" customFormat="1" ht="20.25" customHeight="1" x14ac:dyDescent="0.2">
      <c r="A98" s="157"/>
      <c r="B98" s="151"/>
      <c r="C98" s="152"/>
      <c r="D98" s="158"/>
      <c r="E98" s="148"/>
      <c r="F98" s="156"/>
      <c r="G98" s="164"/>
      <c r="H98" s="129"/>
      <c r="I98" s="129"/>
      <c r="J98" s="129"/>
    </row>
    <row r="99" spans="1:10" s="34" customFormat="1" ht="38.25" customHeight="1" x14ac:dyDescent="0.2">
      <c r="A99" s="157"/>
      <c r="B99" s="151"/>
      <c r="C99" s="152"/>
      <c r="D99" s="158"/>
      <c r="E99" s="148"/>
      <c r="F99" s="156"/>
      <c r="G99" s="164"/>
      <c r="H99" s="129"/>
      <c r="I99" s="129"/>
      <c r="J99" s="129"/>
    </row>
    <row r="100" spans="1:10" ht="19.5" customHeight="1" x14ac:dyDescent="0.2">
      <c r="A100" s="62"/>
      <c r="B100" s="26"/>
      <c r="C100" s="27"/>
      <c r="D100" s="27"/>
      <c r="E100" s="27"/>
      <c r="F100" s="28"/>
      <c r="G100" s="28"/>
      <c r="H100" s="28"/>
      <c r="I100" s="28"/>
      <c r="J100" s="29"/>
    </row>
    <row r="101" spans="1:10" s="34" customFormat="1" ht="12" hidden="1" customHeight="1" x14ac:dyDescent="0.2">
      <c r="A101" s="127">
        <v>29</v>
      </c>
      <c r="B101" s="153" t="s">
        <v>78</v>
      </c>
      <c r="C101" s="141" t="s">
        <v>73</v>
      </c>
      <c r="D101" s="128">
        <v>38918</v>
      </c>
      <c r="E101" s="128">
        <v>39060</v>
      </c>
      <c r="F101" s="156">
        <v>1</v>
      </c>
      <c r="G101" s="130" t="s">
        <v>79</v>
      </c>
      <c r="H101" s="129">
        <v>246232802</v>
      </c>
      <c r="I101" s="114">
        <v>408000</v>
      </c>
      <c r="J101" s="114">
        <f>H101/I101</f>
        <v>603.51176960784312</v>
      </c>
    </row>
    <row r="102" spans="1:10" s="34" customFormat="1" ht="0.75" customHeight="1" x14ac:dyDescent="0.2">
      <c r="A102" s="149"/>
      <c r="B102" s="154"/>
      <c r="C102" s="150"/>
      <c r="D102" s="139"/>
      <c r="E102" s="139"/>
      <c r="F102" s="156"/>
      <c r="G102" s="131"/>
      <c r="H102" s="129"/>
      <c r="I102" s="116"/>
      <c r="J102" s="116"/>
    </row>
    <row r="103" spans="1:10" s="34" customFormat="1" x14ac:dyDescent="0.2">
      <c r="A103" s="149"/>
      <c r="B103" s="154"/>
      <c r="C103" s="150"/>
      <c r="D103" s="139"/>
      <c r="E103" s="139"/>
      <c r="F103" s="156"/>
      <c r="G103" s="131"/>
      <c r="H103" s="129"/>
      <c r="I103" s="116"/>
      <c r="J103" s="116"/>
    </row>
    <row r="104" spans="1:10" s="34" customFormat="1" ht="53.25" customHeight="1" x14ac:dyDescent="0.2">
      <c r="A104" s="118"/>
      <c r="B104" s="155"/>
      <c r="C104" s="142"/>
      <c r="D104" s="140"/>
      <c r="E104" s="140"/>
      <c r="F104" s="156"/>
      <c r="G104" s="132"/>
      <c r="H104" s="129"/>
      <c r="I104" s="115"/>
      <c r="J104" s="115"/>
    </row>
    <row r="105" spans="1:10" ht="15.75" customHeight="1" x14ac:dyDescent="0.2">
      <c r="A105" s="62"/>
      <c r="B105" s="26"/>
      <c r="C105" s="27"/>
      <c r="D105" s="27"/>
      <c r="E105" s="27"/>
      <c r="F105" s="28"/>
      <c r="G105" s="28"/>
      <c r="H105" s="28"/>
      <c r="I105" s="28"/>
      <c r="J105" s="29"/>
    </row>
    <row r="106" spans="1:10" s="34" customFormat="1" x14ac:dyDescent="0.2">
      <c r="A106" s="127">
        <v>30</v>
      </c>
      <c r="B106" s="153" t="s">
        <v>80</v>
      </c>
      <c r="C106" s="141" t="s">
        <v>81</v>
      </c>
      <c r="D106" s="128">
        <v>39038</v>
      </c>
      <c r="E106" s="143" t="s">
        <v>82</v>
      </c>
      <c r="F106" s="117">
        <v>1</v>
      </c>
      <c r="G106" s="146">
        <v>125927836</v>
      </c>
      <c r="H106" s="114">
        <f>F106*G106</f>
        <v>125927836</v>
      </c>
      <c r="I106" s="114">
        <v>433700</v>
      </c>
      <c r="J106" s="114">
        <f>H106/I106</f>
        <v>290.35701175928062</v>
      </c>
    </row>
    <row r="107" spans="1:10" ht="26.25" customHeight="1" x14ac:dyDescent="0.2">
      <c r="A107" s="118"/>
      <c r="B107" s="155"/>
      <c r="C107" s="142"/>
      <c r="D107" s="140"/>
      <c r="E107" s="144"/>
      <c r="F107" s="145"/>
      <c r="G107" s="147"/>
      <c r="H107" s="115"/>
      <c r="I107" s="115"/>
      <c r="J107" s="115"/>
    </row>
    <row r="108" spans="1:10" ht="15.75" customHeight="1" x14ac:dyDescent="0.2">
      <c r="A108" s="62"/>
      <c r="B108" s="26"/>
      <c r="C108" s="27"/>
      <c r="D108" s="27"/>
      <c r="E108" s="27"/>
      <c r="F108" s="28"/>
      <c r="G108" s="28"/>
      <c r="H108" s="28"/>
      <c r="I108" s="28"/>
      <c r="J108" s="29"/>
    </row>
    <row r="109" spans="1:10" ht="53.25" customHeight="1" x14ac:dyDescent="0.2">
      <c r="A109" s="2">
        <v>31</v>
      </c>
      <c r="B109" s="1" t="s">
        <v>83</v>
      </c>
      <c r="C109" s="2" t="s">
        <v>84</v>
      </c>
      <c r="D109" s="3">
        <v>39063</v>
      </c>
      <c r="E109" s="3">
        <v>39122</v>
      </c>
      <c r="F109" s="24">
        <v>1</v>
      </c>
      <c r="G109" s="35">
        <v>107056232</v>
      </c>
      <c r="H109" s="35">
        <f>F109*G109</f>
        <v>107056232</v>
      </c>
      <c r="I109" s="35">
        <v>433700</v>
      </c>
      <c r="J109" s="35">
        <f>H109/I109</f>
        <v>246.84397509799402</v>
      </c>
    </row>
    <row r="110" spans="1:10" ht="15.75" customHeight="1" x14ac:dyDescent="0.2">
      <c r="A110" s="62"/>
      <c r="B110" s="26"/>
      <c r="C110" s="27"/>
      <c r="D110" s="27"/>
      <c r="E110" s="27"/>
      <c r="F110" s="28"/>
      <c r="G110" s="28"/>
      <c r="H110" s="28"/>
      <c r="I110" s="28"/>
      <c r="J110" s="29"/>
    </row>
    <row r="111" spans="1:10" s="34" customFormat="1" ht="53.25" customHeight="1" x14ac:dyDescent="0.2">
      <c r="A111" s="2">
        <v>32</v>
      </c>
      <c r="B111" s="1" t="s">
        <v>85</v>
      </c>
      <c r="C111" s="2" t="s">
        <v>84</v>
      </c>
      <c r="D111" s="3">
        <v>39130</v>
      </c>
      <c r="E111" s="3" t="s">
        <v>86</v>
      </c>
      <c r="F111" s="24">
        <v>1</v>
      </c>
      <c r="G111" s="35">
        <v>291215644</v>
      </c>
      <c r="H111" s="35">
        <f>F111*G111</f>
        <v>291215644</v>
      </c>
      <c r="I111" s="35">
        <v>433700</v>
      </c>
      <c r="J111" s="35">
        <f>H111/I111</f>
        <v>671.46793636154018</v>
      </c>
    </row>
    <row r="112" spans="1:10" ht="15.75" customHeight="1" x14ac:dyDescent="0.2">
      <c r="A112" s="62"/>
      <c r="B112" s="26"/>
      <c r="C112" s="27"/>
      <c r="D112" s="27"/>
      <c r="E112" s="27"/>
      <c r="F112" s="28"/>
      <c r="G112" s="28"/>
      <c r="H112" s="28"/>
      <c r="I112" s="28"/>
      <c r="J112" s="29"/>
    </row>
    <row r="113" spans="1:10" s="34" customFormat="1" ht="36" customHeight="1" x14ac:dyDescent="0.2">
      <c r="A113" s="2">
        <v>33</v>
      </c>
      <c r="B113" s="1" t="s">
        <v>87</v>
      </c>
      <c r="C113" s="2" t="s">
        <v>73</v>
      </c>
      <c r="D113" s="3">
        <v>39150</v>
      </c>
      <c r="E113" s="3">
        <v>39181</v>
      </c>
      <c r="F113" s="24">
        <v>1</v>
      </c>
      <c r="G113" s="35">
        <v>281680040</v>
      </c>
      <c r="H113" s="35">
        <f>F113*G113</f>
        <v>281680040</v>
      </c>
      <c r="I113" s="35">
        <v>433700</v>
      </c>
      <c r="J113" s="35">
        <f>H113/I113</f>
        <v>649.4813004380909</v>
      </c>
    </row>
    <row r="114" spans="1:10" x14ac:dyDescent="0.2">
      <c r="A114" s="62"/>
      <c r="B114" s="26"/>
      <c r="C114" s="27"/>
      <c r="D114" s="27"/>
      <c r="E114" s="27"/>
      <c r="F114" s="28"/>
      <c r="G114" s="28"/>
      <c r="H114" s="28"/>
      <c r="I114" s="28"/>
      <c r="J114" s="29"/>
    </row>
    <row r="115" spans="1:10" ht="35.25" customHeight="1" x14ac:dyDescent="0.2">
      <c r="A115" s="2">
        <v>34</v>
      </c>
      <c r="B115" s="1" t="s">
        <v>88</v>
      </c>
      <c r="C115" s="2" t="s">
        <v>84</v>
      </c>
      <c r="D115" s="3">
        <v>39155</v>
      </c>
      <c r="E115" s="3">
        <v>39177</v>
      </c>
      <c r="F115" s="24">
        <v>1</v>
      </c>
      <c r="G115" s="35">
        <v>27627500</v>
      </c>
      <c r="H115" s="35">
        <f>F115*G115</f>
        <v>27627500</v>
      </c>
      <c r="I115" s="35">
        <v>433700</v>
      </c>
      <c r="J115" s="35">
        <f>H115/I115</f>
        <v>63.701867650449621</v>
      </c>
    </row>
    <row r="116" spans="1:10" ht="15.75" customHeight="1" x14ac:dyDescent="0.2">
      <c r="A116" s="62"/>
      <c r="B116" s="26"/>
      <c r="C116" s="27"/>
      <c r="D116" s="27"/>
      <c r="E116" s="27"/>
      <c r="F116" s="28"/>
      <c r="G116" s="28"/>
      <c r="H116" s="28"/>
      <c r="I116" s="28"/>
      <c r="J116" s="29"/>
    </row>
    <row r="117" spans="1:10" ht="54" customHeight="1" x14ac:dyDescent="0.2">
      <c r="A117" s="2">
        <v>35</v>
      </c>
      <c r="B117" s="1" t="s">
        <v>89</v>
      </c>
      <c r="C117" s="2" t="s">
        <v>84</v>
      </c>
      <c r="D117" s="3">
        <v>39148</v>
      </c>
      <c r="E117" s="3">
        <v>39171</v>
      </c>
      <c r="F117" s="24">
        <v>1</v>
      </c>
      <c r="G117" s="35">
        <v>41037274</v>
      </c>
      <c r="H117" s="35">
        <f>F117*G117</f>
        <v>41037274</v>
      </c>
      <c r="I117" s="35">
        <v>433700</v>
      </c>
      <c r="J117" s="35">
        <f>H117/I117</f>
        <v>94.621337329951587</v>
      </c>
    </row>
    <row r="118" spans="1:10" ht="15.75" customHeight="1" x14ac:dyDescent="0.2">
      <c r="A118" s="62"/>
      <c r="B118" s="26"/>
      <c r="C118" s="27"/>
      <c r="D118" s="27"/>
      <c r="E118" s="27"/>
      <c r="F118" s="28"/>
      <c r="G118" s="28"/>
      <c r="H118" s="28"/>
      <c r="I118" s="28"/>
      <c r="J118" s="29"/>
    </row>
    <row r="119" spans="1:10" ht="57" customHeight="1" x14ac:dyDescent="0.2">
      <c r="A119" s="2">
        <v>36</v>
      </c>
      <c r="B119" s="1" t="s">
        <v>90</v>
      </c>
      <c r="C119" s="2" t="s">
        <v>84</v>
      </c>
      <c r="D119" s="3">
        <v>39174</v>
      </c>
      <c r="E119" s="3">
        <v>39311</v>
      </c>
      <c r="F119" s="24">
        <v>1</v>
      </c>
      <c r="G119" s="35">
        <v>348195619</v>
      </c>
      <c r="H119" s="35">
        <f>F119*G119</f>
        <v>348195619</v>
      </c>
      <c r="I119" s="35">
        <v>433700</v>
      </c>
      <c r="J119" s="35">
        <f>H119/I119</f>
        <v>802.84901775420803</v>
      </c>
    </row>
    <row r="120" spans="1:10" ht="15.75" customHeight="1" x14ac:dyDescent="0.2">
      <c r="A120" s="62"/>
      <c r="B120" s="26"/>
      <c r="C120" s="27"/>
      <c r="D120" s="27"/>
      <c r="E120" s="27"/>
      <c r="F120" s="28"/>
      <c r="G120" s="28"/>
      <c r="H120" s="28"/>
      <c r="I120" s="28"/>
      <c r="J120" s="29"/>
    </row>
    <row r="121" spans="1:10" s="34" customFormat="1" ht="43.5" customHeight="1" x14ac:dyDescent="0.2">
      <c r="A121" s="2">
        <v>37</v>
      </c>
      <c r="B121" s="1" t="s">
        <v>91</v>
      </c>
      <c r="C121" s="2" t="s">
        <v>84</v>
      </c>
      <c r="D121" s="3">
        <v>39205</v>
      </c>
      <c r="E121" s="3">
        <v>39261</v>
      </c>
      <c r="F121" s="24">
        <v>1</v>
      </c>
      <c r="G121" s="35">
        <v>111057565</v>
      </c>
      <c r="H121" s="35">
        <f>F121*G121</f>
        <v>111057565</v>
      </c>
      <c r="I121" s="35">
        <v>433700</v>
      </c>
      <c r="J121" s="35">
        <f>H121/I121</f>
        <v>256.07001383444776</v>
      </c>
    </row>
    <row r="122" spans="1:10" x14ac:dyDescent="0.2">
      <c r="A122" s="62"/>
      <c r="B122" s="26"/>
      <c r="C122" s="27"/>
      <c r="D122" s="27"/>
      <c r="E122" s="27"/>
      <c r="F122" s="28"/>
      <c r="G122" s="28"/>
      <c r="H122" s="28"/>
      <c r="I122" s="28"/>
      <c r="J122" s="29"/>
    </row>
    <row r="123" spans="1:10" ht="48.75" customHeight="1" x14ac:dyDescent="0.2">
      <c r="A123" s="2">
        <v>38</v>
      </c>
      <c r="B123" s="1" t="s">
        <v>92</v>
      </c>
      <c r="C123" s="2" t="s">
        <v>84</v>
      </c>
      <c r="D123" s="3">
        <v>39227</v>
      </c>
      <c r="E123" s="3">
        <v>39381</v>
      </c>
      <c r="F123" s="24">
        <v>1</v>
      </c>
      <c r="G123" s="35">
        <v>110579318</v>
      </c>
      <c r="H123" s="35">
        <f>F123*G123</f>
        <v>110579318</v>
      </c>
      <c r="I123" s="35">
        <v>433700</v>
      </c>
      <c r="J123" s="35">
        <f>H123/I123</f>
        <v>254.9672999769426</v>
      </c>
    </row>
    <row r="124" spans="1:10" ht="15.75" customHeight="1" x14ac:dyDescent="0.2">
      <c r="A124" s="62"/>
      <c r="B124" s="26"/>
      <c r="C124" s="27"/>
      <c r="D124" s="27"/>
      <c r="E124" s="27"/>
      <c r="F124" s="28"/>
      <c r="G124" s="28"/>
      <c r="H124" s="28"/>
      <c r="I124" s="28"/>
      <c r="J124" s="29"/>
    </row>
    <row r="125" spans="1:10" ht="42.75" customHeight="1" x14ac:dyDescent="0.2">
      <c r="A125" s="2">
        <v>39</v>
      </c>
      <c r="B125" s="1" t="s">
        <v>93</v>
      </c>
      <c r="C125" s="2" t="s">
        <v>73</v>
      </c>
      <c r="D125" s="3">
        <v>39234</v>
      </c>
      <c r="E125" s="3">
        <v>39240</v>
      </c>
      <c r="F125" s="24">
        <v>1</v>
      </c>
      <c r="G125" s="35">
        <v>40368223</v>
      </c>
      <c r="H125" s="35">
        <f>F125*G125</f>
        <v>40368223</v>
      </c>
      <c r="I125" s="35">
        <v>433700</v>
      </c>
      <c r="J125" s="35">
        <f>H125/I125</f>
        <v>93.078678810237491</v>
      </c>
    </row>
    <row r="126" spans="1:10" ht="15.75" customHeight="1" x14ac:dyDescent="0.2">
      <c r="A126" s="62"/>
      <c r="B126" s="26"/>
      <c r="C126" s="27"/>
      <c r="D126" s="27"/>
      <c r="E126" s="27"/>
      <c r="F126" s="28"/>
      <c r="G126" s="28"/>
      <c r="H126" s="28"/>
      <c r="I126" s="28"/>
      <c r="J126" s="29"/>
    </row>
    <row r="127" spans="1:10" ht="47.25" customHeight="1" x14ac:dyDescent="0.2">
      <c r="A127" s="2">
        <v>40</v>
      </c>
      <c r="B127" s="1" t="s">
        <v>94</v>
      </c>
      <c r="C127" s="2" t="s">
        <v>95</v>
      </c>
      <c r="D127" s="3">
        <v>39288</v>
      </c>
      <c r="E127" s="3">
        <v>39653</v>
      </c>
      <c r="F127" s="24">
        <v>1</v>
      </c>
      <c r="G127" s="35">
        <v>289178493</v>
      </c>
      <c r="H127" s="35">
        <f>F127*G127</f>
        <v>289178493</v>
      </c>
      <c r="I127" s="35">
        <v>433700</v>
      </c>
      <c r="J127" s="35">
        <f>H127/I127</f>
        <v>666.77079317500579</v>
      </c>
    </row>
    <row r="128" spans="1:10" ht="15.75" customHeight="1" x14ac:dyDescent="0.2">
      <c r="A128" s="62"/>
      <c r="B128" s="26"/>
      <c r="C128" s="27"/>
      <c r="D128" s="27"/>
      <c r="E128" s="27"/>
      <c r="F128" s="28"/>
      <c r="G128" s="28"/>
      <c r="H128" s="28"/>
      <c r="I128" s="28"/>
      <c r="J128" s="29"/>
    </row>
    <row r="129" spans="1:10" ht="55.5" customHeight="1" x14ac:dyDescent="0.2">
      <c r="A129" s="2">
        <v>41</v>
      </c>
      <c r="B129" s="1" t="s">
        <v>96</v>
      </c>
      <c r="C129" s="2" t="s">
        <v>95</v>
      </c>
      <c r="D129" s="3">
        <v>39288</v>
      </c>
      <c r="E129" s="3">
        <v>39302</v>
      </c>
      <c r="F129" s="24">
        <v>1</v>
      </c>
      <c r="G129" s="35">
        <v>21434770</v>
      </c>
      <c r="H129" s="35">
        <f>F129*G129</f>
        <v>21434770</v>
      </c>
      <c r="I129" s="35">
        <v>433700</v>
      </c>
      <c r="J129" s="35">
        <f>H129/I129</f>
        <v>49.423034355545305</v>
      </c>
    </row>
    <row r="130" spans="1:10" ht="15.75" customHeight="1" x14ac:dyDescent="0.2">
      <c r="A130" s="62"/>
      <c r="B130" s="26"/>
      <c r="C130" s="27"/>
      <c r="D130" s="27"/>
      <c r="E130" s="27"/>
      <c r="F130" s="28"/>
      <c r="G130" s="28"/>
      <c r="H130" s="28"/>
      <c r="I130" s="28"/>
      <c r="J130" s="29"/>
    </row>
    <row r="131" spans="1:10" ht="61.5" customHeight="1" x14ac:dyDescent="0.2">
      <c r="A131" s="2">
        <v>42</v>
      </c>
      <c r="B131" s="1" t="s">
        <v>97</v>
      </c>
      <c r="C131" s="2" t="s">
        <v>95</v>
      </c>
      <c r="D131" s="3">
        <v>39341</v>
      </c>
      <c r="E131" s="3">
        <v>39405</v>
      </c>
      <c r="F131" s="24">
        <v>1</v>
      </c>
      <c r="G131" s="35">
        <v>106586600</v>
      </c>
      <c r="H131" s="35">
        <f>F131*G131</f>
        <v>106586600</v>
      </c>
      <c r="I131" s="35">
        <v>433700</v>
      </c>
      <c r="J131" s="35">
        <f>H131/I131</f>
        <v>245.76112520175235</v>
      </c>
    </row>
    <row r="132" spans="1:10" ht="15.75" customHeight="1" x14ac:dyDescent="0.2">
      <c r="A132" s="62"/>
      <c r="B132" s="26"/>
      <c r="C132" s="27"/>
      <c r="D132" s="27"/>
      <c r="E132" s="27"/>
      <c r="F132" s="28"/>
      <c r="G132" s="28"/>
      <c r="H132" s="28"/>
      <c r="I132" s="28"/>
      <c r="J132" s="29"/>
    </row>
    <row r="133" spans="1:10" ht="54" customHeight="1" x14ac:dyDescent="0.2">
      <c r="A133" s="2">
        <v>43</v>
      </c>
      <c r="B133" s="1" t="s">
        <v>98</v>
      </c>
      <c r="C133" s="2" t="s">
        <v>73</v>
      </c>
      <c r="D133" s="3">
        <v>39334</v>
      </c>
      <c r="E133" s="3">
        <v>39371</v>
      </c>
      <c r="F133" s="24">
        <v>1</v>
      </c>
      <c r="G133" s="35">
        <v>35573627</v>
      </c>
      <c r="H133" s="35">
        <f>F133*G133</f>
        <v>35573627</v>
      </c>
      <c r="I133" s="35">
        <v>433700</v>
      </c>
      <c r="J133" s="35">
        <f>H133/I133</f>
        <v>82.023580816232425</v>
      </c>
    </row>
    <row r="134" spans="1:10" ht="15.75" customHeight="1" x14ac:dyDescent="0.2">
      <c r="A134" s="62"/>
      <c r="B134" s="26"/>
      <c r="C134" s="27"/>
      <c r="D134" s="27"/>
      <c r="E134" s="27"/>
      <c r="F134" s="28"/>
      <c r="G134" s="28"/>
      <c r="H134" s="28"/>
      <c r="I134" s="28"/>
      <c r="J134" s="29"/>
    </row>
    <row r="135" spans="1:10" s="34" customFormat="1" ht="75" customHeight="1" x14ac:dyDescent="0.2">
      <c r="A135" s="2">
        <v>44</v>
      </c>
      <c r="B135" s="1" t="s">
        <v>99</v>
      </c>
      <c r="C135" s="2" t="s">
        <v>100</v>
      </c>
      <c r="D135" s="3">
        <v>39387</v>
      </c>
      <c r="E135" s="3">
        <v>39367</v>
      </c>
      <c r="F135" s="24">
        <v>1</v>
      </c>
      <c r="G135" s="35">
        <v>164934594</v>
      </c>
      <c r="H135" s="35">
        <f>F135*G135</f>
        <v>164934594</v>
      </c>
      <c r="I135" s="35">
        <v>433700</v>
      </c>
      <c r="J135" s="35">
        <f>H135/I135</f>
        <v>380.29650449619555</v>
      </c>
    </row>
    <row r="136" spans="1:10" ht="15.75" customHeight="1" x14ac:dyDescent="0.2">
      <c r="A136" s="62"/>
      <c r="B136" s="26"/>
      <c r="C136" s="27"/>
      <c r="D136" s="27"/>
      <c r="E136" s="27"/>
      <c r="F136" s="28"/>
      <c r="G136" s="28"/>
      <c r="H136" s="28"/>
      <c r="I136" s="28"/>
      <c r="J136" s="29"/>
    </row>
    <row r="137" spans="1:10" ht="87.75" customHeight="1" x14ac:dyDescent="0.2">
      <c r="A137" s="2">
        <v>45</v>
      </c>
      <c r="B137" s="1" t="s">
        <v>101</v>
      </c>
      <c r="C137" s="2" t="s">
        <v>95</v>
      </c>
      <c r="D137" s="3">
        <v>39387</v>
      </c>
      <c r="E137" s="3">
        <v>39500</v>
      </c>
      <c r="F137" s="24">
        <v>1</v>
      </c>
      <c r="G137" s="35">
        <v>524502468</v>
      </c>
      <c r="H137" s="35">
        <f>F137*G137</f>
        <v>524502468</v>
      </c>
      <c r="I137" s="35">
        <v>461500</v>
      </c>
      <c r="J137" s="35">
        <f>H137/I137</f>
        <v>1136.5167237269773</v>
      </c>
    </row>
    <row r="138" spans="1:10" ht="15.75" customHeight="1" x14ac:dyDescent="0.2">
      <c r="A138" s="62"/>
      <c r="B138" s="26"/>
      <c r="C138" s="27"/>
      <c r="D138" s="27"/>
      <c r="E138" s="27"/>
      <c r="F138" s="28"/>
      <c r="G138" s="28"/>
      <c r="H138" s="28"/>
      <c r="I138" s="28"/>
      <c r="J138" s="29"/>
    </row>
    <row r="139" spans="1:10" s="34" customFormat="1" ht="45.75" customHeight="1" x14ac:dyDescent="0.2">
      <c r="A139" s="2">
        <v>46</v>
      </c>
      <c r="B139" s="1" t="s">
        <v>102</v>
      </c>
      <c r="C139" s="2" t="s">
        <v>73</v>
      </c>
      <c r="D139" s="3">
        <v>39403</v>
      </c>
      <c r="E139" s="3">
        <v>39475</v>
      </c>
      <c r="F139" s="24">
        <v>1</v>
      </c>
      <c r="G139" s="35">
        <v>64960000</v>
      </c>
      <c r="H139" s="35">
        <f>F139*G139</f>
        <v>64960000</v>
      </c>
      <c r="I139" s="35">
        <v>461500</v>
      </c>
      <c r="J139" s="35">
        <f>H139/I139</f>
        <v>140.75839653304442</v>
      </c>
    </row>
    <row r="140" spans="1:10" ht="15.75" customHeight="1" x14ac:dyDescent="0.2">
      <c r="A140" s="62"/>
      <c r="B140" s="26"/>
      <c r="C140" s="27"/>
      <c r="D140" s="27"/>
      <c r="E140" s="27"/>
      <c r="F140" s="28"/>
      <c r="G140" s="28"/>
      <c r="H140" s="28"/>
      <c r="I140" s="28"/>
      <c r="J140" s="29"/>
    </row>
    <row r="141" spans="1:10" ht="49.5" customHeight="1" x14ac:dyDescent="0.2">
      <c r="A141" s="2">
        <v>47</v>
      </c>
      <c r="B141" s="1" t="s">
        <v>103</v>
      </c>
      <c r="C141" s="2" t="s">
        <v>73</v>
      </c>
      <c r="D141" s="3">
        <v>39406</v>
      </c>
      <c r="E141" s="3">
        <v>39418</v>
      </c>
      <c r="F141" s="24">
        <v>1</v>
      </c>
      <c r="G141" s="35">
        <v>21958800</v>
      </c>
      <c r="H141" s="35">
        <f>F141*G141</f>
        <v>21958800</v>
      </c>
      <c r="I141" s="35">
        <v>433700</v>
      </c>
      <c r="J141" s="35">
        <f>H141/I141</f>
        <v>50.631311966797327</v>
      </c>
    </row>
    <row r="142" spans="1:10" ht="15.75" customHeight="1" x14ac:dyDescent="0.2">
      <c r="A142" s="62"/>
      <c r="B142" s="26"/>
      <c r="C142" s="27"/>
      <c r="D142" s="27"/>
      <c r="E142" s="27"/>
      <c r="F142" s="28"/>
      <c r="G142" s="28"/>
      <c r="H142" s="28"/>
      <c r="I142" s="28"/>
      <c r="J142" s="29"/>
    </row>
    <row r="143" spans="1:10" ht="81" customHeight="1" x14ac:dyDescent="0.2">
      <c r="A143" s="2">
        <v>48</v>
      </c>
      <c r="B143" s="1" t="s">
        <v>104</v>
      </c>
      <c r="C143" s="2" t="s">
        <v>105</v>
      </c>
      <c r="D143" s="3">
        <v>39416</v>
      </c>
      <c r="E143" s="3">
        <v>39477</v>
      </c>
      <c r="F143" s="24">
        <v>1</v>
      </c>
      <c r="G143" s="35">
        <v>336432087</v>
      </c>
      <c r="H143" s="35">
        <f>F143*G143</f>
        <v>336432087</v>
      </c>
      <c r="I143" s="35">
        <v>461500</v>
      </c>
      <c r="J143" s="35">
        <f>H143/I143</f>
        <v>728.99693824485371</v>
      </c>
    </row>
    <row r="144" spans="1:10" ht="15.75" customHeight="1" x14ac:dyDescent="0.2">
      <c r="A144" s="62"/>
      <c r="B144" s="26"/>
      <c r="C144" s="27"/>
      <c r="D144" s="27"/>
      <c r="E144" s="27"/>
      <c r="F144" s="28"/>
      <c r="G144" s="28"/>
      <c r="H144" s="28"/>
      <c r="I144" s="28"/>
      <c r="J144" s="29"/>
    </row>
    <row r="145" spans="1:10" s="34" customFormat="1" ht="19.5" customHeight="1" x14ac:dyDescent="0.2">
      <c r="A145" s="127">
        <v>49</v>
      </c>
      <c r="B145" s="36" t="s">
        <v>106</v>
      </c>
      <c r="C145" s="141" t="s">
        <v>81</v>
      </c>
      <c r="D145" s="128">
        <v>39420</v>
      </c>
      <c r="E145" s="143">
        <v>39435</v>
      </c>
      <c r="F145" s="117">
        <v>1</v>
      </c>
      <c r="G145" s="114">
        <v>28072696</v>
      </c>
      <c r="H145" s="114">
        <f>F145*G145</f>
        <v>28072696</v>
      </c>
      <c r="I145" s="114">
        <v>433700</v>
      </c>
      <c r="J145" s="114">
        <f>H145/I145</f>
        <v>64.728374452386447</v>
      </c>
    </row>
    <row r="146" spans="1:10" ht="20.25" customHeight="1" x14ac:dyDescent="0.2">
      <c r="A146" s="118"/>
      <c r="B146" s="37" t="s">
        <v>107</v>
      </c>
      <c r="C146" s="142"/>
      <c r="D146" s="140"/>
      <c r="E146" s="144"/>
      <c r="F146" s="145"/>
      <c r="G146" s="115"/>
      <c r="H146" s="115"/>
      <c r="I146" s="115"/>
      <c r="J146" s="115"/>
    </row>
    <row r="147" spans="1:10" ht="15.75" customHeight="1" x14ac:dyDescent="0.2">
      <c r="A147" s="62"/>
      <c r="B147" s="26"/>
      <c r="C147" s="27"/>
      <c r="D147" s="27"/>
      <c r="E147" s="27"/>
      <c r="F147" s="28"/>
      <c r="G147" s="28"/>
      <c r="H147" s="28"/>
      <c r="I147" s="28"/>
      <c r="J147" s="29"/>
    </row>
    <row r="148" spans="1:10" ht="56.25" customHeight="1" x14ac:dyDescent="0.2">
      <c r="A148" s="2">
        <v>50</v>
      </c>
      <c r="B148" s="1" t="s">
        <v>108</v>
      </c>
      <c r="C148" s="2" t="s">
        <v>95</v>
      </c>
      <c r="D148" s="3">
        <v>39433</v>
      </c>
      <c r="E148" s="3">
        <v>39524</v>
      </c>
      <c r="F148" s="24">
        <v>1</v>
      </c>
      <c r="G148" s="35">
        <v>44544834</v>
      </c>
      <c r="H148" s="35">
        <f>F148*G148</f>
        <v>44544834</v>
      </c>
      <c r="I148" s="35">
        <v>461500</v>
      </c>
      <c r="J148" s="35">
        <f>H148/I148</f>
        <v>96.521850487540632</v>
      </c>
    </row>
    <row r="149" spans="1:10" ht="15.75" customHeight="1" x14ac:dyDescent="0.2">
      <c r="A149" s="62"/>
      <c r="B149" s="26"/>
      <c r="C149" s="27"/>
      <c r="D149" s="27"/>
      <c r="E149" s="27"/>
      <c r="F149" s="28"/>
      <c r="G149" s="28"/>
      <c r="H149" s="28"/>
      <c r="I149" s="28"/>
      <c r="J149" s="29"/>
    </row>
    <row r="150" spans="1:10" ht="53.25" customHeight="1" x14ac:dyDescent="0.2">
      <c r="A150" s="2">
        <v>51</v>
      </c>
      <c r="B150" s="1" t="s">
        <v>109</v>
      </c>
      <c r="C150" s="2" t="s">
        <v>73</v>
      </c>
      <c r="D150" s="3">
        <v>39443</v>
      </c>
      <c r="E150" s="3">
        <v>39468</v>
      </c>
      <c r="F150" s="24">
        <v>1</v>
      </c>
      <c r="G150" s="35">
        <v>18542461</v>
      </c>
      <c r="H150" s="35">
        <f>F150*G150</f>
        <v>18542461</v>
      </c>
      <c r="I150" s="35">
        <v>461500</v>
      </c>
      <c r="J150" s="35">
        <f>H150/I150</f>
        <v>40.178680390032504</v>
      </c>
    </row>
    <row r="151" spans="1:10" ht="15.75" customHeight="1" x14ac:dyDescent="0.2">
      <c r="A151" s="62"/>
      <c r="B151" s="26"/>
      <c r="C151" s="27"/>
      <c r="D151" s="27"/>
      <c r="E151" s="27"/>
      <c r="F151" s="28"/>
      <c r="G151" s="28"/>
      <c r="H151" s="28"/>
      <c r="I151" s="28"/>
      <c r="J151" s="29"/>
    </row>
    <row r="152" spans="1:10" ht="45.75" customHeight="1" x14ac:dyDescent="0.2">
      <c r="A152" s="2">
        <v>52</v>
      </c>
      <c r="B152" s="1" t="s">
        <v>110</v>
      </c>
      <c r="C152" s="2" t="s">
        <v>95</v>
      </c>
      <c r="D152" s="3">
        <v>39490</v>
      </c>
      <c r="E152" s="3">
        <v>39517</v>
      </c>
      <c r="F152" s="24">
        <v>1</v>
      </c>
      <c r="G152" s="35">
        <v>97490878</v>
      </c>
      <c r="H152" s="35">
        <f>F152*G152</f>
        <v>97490878</v>
      </c>
      <c r="I152" s="35">
        <v>461500</v>
      </c>
      <c r="J152" s="35">
        <f>H152/I152</f>
        <v>211.24783965330445</v>
      </c>
    </row>
    <row r="153" spans="1:10" ht="15.75" customHeight="1" x14ac:dyDescent="0.2">
      <c r="A153" s="62"/>
      <c r="B153" s="26"/>
      <c r="C153" s="27"/>
      <c r="D153" s="27"/>
      <c r="E153" s="27"/>
      <c r="F153" s="28"/>
      <c r="G153" s="28"/>
      <c r="H153" s="28"/>
      <c r="I153" s="28"/>
      <c r="J153" s="29"/>
    </row>
    <row r="154" spans="1:10" ht="54.75" customHeight="1" x14ac:dyDescent="0.2">
      <c r="A154" s="2">
        <v>53</v>
      </c>
      <c r="B154" s="1" t="s">
        <v>111</v>
      </c>
      <c r="C154" s="2" t="s">
        <v>112</v>
      </c>
      <c r="D154" s="3">
        <v>39512</v>
      </c>
      <c r="E154" s="3">
        <v>39688</v>
      </c>
      <c r="F154" s="24">
        <v>1</v>
      </c>
      <c r="G154" s="35">
        <v>94094319</v>
      </c>
      <c r="H154" s="35">
        <f>F154*G154</f>
        <v>94094319</v>
      </c>
      <c r="I154" s="35">
        <v>461500</v>
      </c>
      <c r="J154" s="35">
        <f>H154/I154</f>
        <v>203.88801516793066</v>
      </c>
    </row>
    <row r="155" spans="1:10" ht="15.75" customHeight="1" x14ac:dyDescent="0.2">
      <c r="A155" s="62"/>
      <c r="B155" s="26"/>
      <c r="C155" s="27"/>
      <c r="D155" s="27"/>
      <c r="E155" s="27"/>
      <c r="F155" s="28"/>
      <c r="G155" s="28"/>
      <c r="H155" s="28"/>
      <c r="I155" s="28"/>
      <c r="J155" s="29"/>
    </row>
    <row r="156" spans="1:10" ht="48.75" customHeight="1" x14ac:dyDescent="0.2">
      <c r="A156" s="2">
        <v>54</v>
      </c>
      <c r="B156" s="1" t="s">
        <v>113</v>
      </c>
      <c r="C156" s="2" t="s">
        <v>73</v>
      </c>
      <c r="D156" s="3">
        <v>39559</v>
      </c>
      <c r="E156" s="3">
        <v>39566</v>
      </c>
      <c r="F156" s="24">
        <v>1</v>
      </c>
      <c r="G156" s="35">
        <v>18542461</v>
      </c>
      <c r="H156" s="35">
        <f>G156*F156</f>
        <v>18542461</v>
      </c>
      <c r="I156" s="35">
        <v>461500</v>
      </c>
      <c r="J156" s="35">
        <f>H156/I156</f>
        <v>40.178680390032504</v>
      </c>
    </row>
    <row r="157" spans="1:10" ht="15.75" customHeight="1" x14ac:dyDescent="0.2">
      <c r="A157" s="62"/>
      <c r="B157" s="26"/>
      <c r="C157" s="27"/>
      <c r="D157" s="27"/>
      <c r="E157" s="27"/>
      <c r="F157" s="28"/>
      <c r="G157" s="28"/>
      <c r="H157" s="28"/>
      <c r="I157" s="28"/>
      <c r="J157" s="29"/>
    </row>
    <row r="158" spans="1:10" ht="44.25" customHeight="1" x14ac:dyDescent="0.2">
      <c r="A158" s="38">
        <v>55</v>
      </c>
      <c r="B158" s="39" t="s">
        <v>114</v>
      </c>
      <c r="C158" s="38" t="s">
        <v>95</v>
      </c>
      <c r="D158" s="40">
        <v>39567</v>
      </c>
      <c r="E158" s="40">
        <v>39741</v>
      </c>
      <c r="F158" s="41">
        <v>1</v>
      </c>
      <c r="G158" s="42">
        <v>173642896</v>
      </c>
      <c r="H158" s="35">
        <f>G158*F158</f>
        <v>173642896</v>
      </c>
      <c r="I158" s="35">
        <v>461500</v>
      </c>
      <c r="J158" s="35">
        <f>H158/I158</f>
        <v>376.25762946912243</v>
      </c>
    </row>
    <row r="159" spans="1:10" ht="15.75" customHeight="1" x14ac:dyDescent="0.2">
      <c r="A159" s="62"/>
      <c r="B159" s="26"/>
      <c r="C159" s="27"/>
      <c r="D159" s="27"/>
      <c r="E159" s="27"/>
      <c r="F159" s="28"/>
      <c r="G159" s="28"/>
      <c r="H159" s="28"/>
      <c r="I159" s="28"/>
      <c r="J159" s="29"/>
    </row>
    <row r="160" spans="1:10" ht="56.25" customHeight="1" x14ac:dyDescent="0.2">
      <c r="A160" s="2">
        <v>56</v>
      </c>
      <c r="B160" s="1" t="s">
        <v>115</v>
      </c>
      <c r="C160" s="2" t="s">
        <v>84</v>
      </c>
      <c r="D160" s="3">
        <v>39582</v>
      </c>
      <c r="E160" s="3">
        <v>39622</v>
      </c>
      <c r="F160" s="24">
        <v>1</v>
      </c>
      <c r="G160" s="35">
        <v>144648349</v>
      </c>
      <c r="H160" s="35">
        <f>F160*G160</f>
        <v>144648349</v>
      </c>
      <c r="I160" s="35">
        <v>461500</v>
      </c>
      <c r="J160" s="35">
        <f>H160/I160</f>
        <v>313.43087540628386</v>
      </c>
    </row>
    <row r="161" spans="1:10" ht="15.75" customHeight="1" x14ac:dyDescent="0.2">
      <c r="A161" s="62"/>
      <c r="B161" s="26"/>
      <c r="C161" s="27"/>
      <c r="D161" s="27"/>
      <c r="E161" s="27"/>
      <c r="F161" s="28"/>
      <c r="G161" s="28"/>
      <c r="H161" s="28"/>
      <c r="I161" s="28"/>
      <c r="J161" s="29"/>
    </row>
    <row r="162" spans="1:10" ht="51" customHeight="1" x14ac:dyDescent="0.2">
      <c r="A162" s="38">
        <v>57</v>
      </c>
      <c r="B162" s="39" t="s">
        <v>116</v>
      </c>
      <c r="C162" s="38" t="s">
        <v>95</v>
      </c>
      <c r="D162" s="40">
        <v>39602</v>
      </c>
      <c r="E162" s="40">
        <v>39626</v>
      </c>
      <c r="F162" s="41">
        <v>1</v>
      </c>
      <c r="G162" s="42">
        <v>68090596</v>
      </c>
      <c r="H162" s="35">
        <f>G162*F162</f>
        <v>68090596</v>
      </c>
      <c r="I162" s="35">
        <v>461500</v>
      </c>
      <c r="J162" s="35">
        <f>H162/I162</f>
        <v>147.54191982665222</v>
      </c>
    </row>
    <row r="163" spans="1:10" ht="15.75" customHeight="1" x14ac:dyDescent="0.2">
      <c r="A163" s="62"/>
      <c r="B163" s="26"/>
      <c r="C163" s="27"/>
      <c r="D163" s="27"/>
      <c r="E163" s="27"/>
      <c r="F163" s="28"/>
      <c r="G163" s="28"/>
      <c r="H163" s="28"/>
      <c r="I163" s="28"/>
      <c r="J163" s="29"/>
    </row>
    <row r="164" spans="1:10" ht="36" customHeight="1" x14ac:dyDescent="0.2">
      <c r="A164" s="2">
        <v>58</v>
      </c>
      <c r="B164" s="1" t="s">
        <v>117</v>
      </c>
      <c r="C164" s="2" t="s">
        <v>73</v>
      </c>
      <c r="D164" s="3">
        <v>39641</v>
      </c>
      <c r="E164" s="3">
        <v>39665</v>
      </c>
      <c r="F164" s="24">
        <v>1</v>
      </c>
      <c r="G164" s="35">
        <v>14836400</v>
      </c>
      <c r="H164" s="35">
        <f>F164*G164</f>
        <v>14836400</v>
      </c>
      <c r="I164" s="35">
        <v>433700</v>
      </c>
      <c r="J164" s="35">
        <f>H164/I164</f>
        <v>34.208900161401893</v>
      </c>
    </row>
    <row r="165" spans="1:10" ht="15.75" customHeight="1" x14ac:dyDescent="0.2">
      <c r="A165" s="62"/>
      <c r="B165" s="26"/>
      <c r="C165" s="27"/>
      <c r="D165" s="27"/>
      <c r="E165" s="27"/>
      <c r="F165" s="28"/>
      <c r="G165" s="28"/>
      <c r="H165" s="28"/>
      <c r="I165" s="28"/>
      <c r="J165" s="29"/>
    </row>
    <row r="166" spans="1:10" ht="62.25" customHeight="1" x14ac:dyDescent="0.2">
      <c r="A166" s="2">
        <v>59</v>
      </c>
      <c r="B166" s="1" t="s">
        <v>118</v>
      </c>
      <c r="C166" s="2" t="s">
        <v>105</v>
      </c>
      <c r="D166" s="3">
        <v>39644</v>
      </c>
      <c r="E166" s="3">
        <v>39671</v>
      </c>
      <c r="F166" s="24">
        <v>1</v>
      </c>
      <c r="G166" s="35">
        <v>37190673</v>
      </c>
      <c r="H166" s="35">
        <f>F166*G166</f>
        <v>37190673</v>
      </c>
      <c r="I166" s="35">
        <v>461500</v>
      </c>
      <c r="J166" s="35">
        <f>H166/I166</f>
        <v>80.586507042253515</v>
      </c>
    </row>
    <row r="167" spans="1:10" ht="15.75" customHeight="1" x14ac:dyDescent="0.2">
      <c r="A167" s="62"/>
      <c r="B167" s="26"/>
      <c r="C167" s="27"/>
      <c r="D167" s="27"/>
      <c r="E167" s="27"/>
      <c r="F167" s="28"/>
      <c r="G167" s="28"/>
      <c r="H167" s="28"/>
      <c r="I167" s="28"/>
      <c r="J167" s="29"/>
    </row>
    <row r="168" spans="1:10" ht="37.5" customHeight="1" x14ac:dyDescent="0.2">
      <c r="A168" s="2">
        <v>60</v>
      </c>
      <c r="B168" s="1" t="s">
        <v>119</v>
      </c>
      <c r="C168" s="2" t="s">
        <v>56</v>
      </c>
      <c r="D168" s="3">
        <v>39667</v>
      </c>
      <c r="E168" s="3">
        <v>39686</v>
      </c>
      <c r="F168" s="24">
        <v>1</v>
      </c>
      <c r="G168" s="35">
        <v>35380000</v>
      </c>
      <c r="H168" s="35">
        <f>F168*G168</f>
        <v>35380000</v>
      </c>
      <c r="I168" s="35">
        <v>461500</v>
      </c>
      <c r="J168" s="35">
        <f>H168/I168</f>
        <v>76.663055254604544</v>
      </c>
    </row>
    <row r="169" spans="1:10" ht="15.75" customHeight="1" x14ac:dyDescent="0.2">
      <c r="A169" s="62"/>
      <c r="B169" s="26"/>
      <c r="C169" s="27"/>
      <c r="D169" s="27"/>
      <c r="E169" s="27"/>
      <c r="F169" s="28"/>
      <c r="G169" s="28"/>
      <c r="H169" s="28"/>
      <c r="I169" s="28"/>
      <c r="J169" s="29"/>
    </row>
    <row r="170" spans="1:10" ht="60.75" customHeight="1" x14ac:dyDescent="0.2">
      <c r="A170" s="2">
        <v>61</v>
      </c>
      <c r="B170" s="1" t="s">
        <v>120</v>
      </c>
      <c r="C170" s="2" t="s">
        <v>95</v>
      </c>
      <c r="D170" s="3">
        <v>39679</v>
      </c>
      <c r="E170" s="3">
        <v>39771</v>
      </c>
      <c r="F170" s="24">
        <v>1</v>
      </c>
      <c r="G170" s="35">
        <v>73755600</v>
      </c>
      <c r="H170" s="35">
        <f>F170*G170</f>
        <v>73755600</v>
      </c>
      <c r="I170" s="35">
        <v>461500</v>
      </c>
      <c r="J170" s="35">
        <f>H170/I170</f>
        <v>159.81711809317443</v>
      </c>
    </row>
    <row r="171" spans="1:10" ht="15.75" customHeight="1" x14ac:dyDescent="0.2">
      <c r="A171" s="62"/>
      <c r="B171" s="26"/>
      <c r="C171" s="27"/>
      <c r="D171" s="27"/>
      <c r="E171" s="27"/>
      <c r="F171" s="28"/>
      <c r="G171" s="28"/>
      <c r="H171" s="28"/>
      <c r="I171" s="28"/>
      <c r="J171" s="29"/>
    </row>
    <row r="172" spans="1:10" ht="61.5" customHeight="1" x14ac:dyDescent="0.2">
      <c r="A172" s="2">
        <v>62</v>
      </c>
      <c r="B172" s="1" t="s">
        <v>121</v>
      </c>
      <c r="C172" s="2" t="s">
        <v>122</v>
      </c>
      <c r="D172" s="3">
        <v>39696</v>
      </c>
      <c r="E172" s="3">
        <v>39776</v>
      </c>
      <c r="F172" s="24">
        <v>1</v>
      </c>
      <c r="G172" s="35">
        <v>283292476</v>
      </c>
      <c r="H172" s="35">
        <f>G172*F172</f>
        <v>283292476</v>
      </c>
      <c r="I172" s="35">
        <v>461500</v>
      </c>
      <c r="J172" s="35">
        <f>H172/I172</f>
        <v>613.85151895991328</v>
      </c>
    </row>
    <row r="173" spans="1:10" ht="15.75" customHeight="1" x14ac:dyDescent="0.2">
      <c r="A173" s="62"/>
      <c r="B173" s="26"/>
      <c r="C173" s="27"/>
      <c r="D173" s="27"/>
      <c r="E173" s="27"/>
      <c r="F173" s="28"/>
      <c r="G173" s="28"/>
      <c r="H173" s="28"/>
      <c r="I173" s="28"/>
      <c r="J173" s="29"/>
    </row>
    <row r="174" spans="1:10" ht="50.25" customHeight="1" x14ac:dyDescent="0.2">
      <c r="A174" s="38">
        <v>63</v>
      </c>
      <c r="B174" s="39" t="s">
        <v>123</v>
      </c>
      <c r="C174" s="38" t="s">
        <v>95</v>
      </c>
      <c r="D174" s="40">
        <v>39703</v>
      </c>
      <c r="E174" s="40">
        <v>39742</v>
      </c>
      <c r="F174" s="41">
        <v>1</v>
      </c>
      <c r="G174" s="42">
        <v>25411250</v>
      </c>
      <c r="H174" s="35">
        <f>F174*G174</f>
        <v>25411250</v>
      </c>
      <c r="I174" s="35">
        <v>461500</v>
      </c>
      <c r="J174" s="35">
        <f>H174/I174</f>
        <v>55.062296858071505</v>
      </c>
    </row>
    <row r="175" spans="1:10" ht="15.75" customHeight="1" x14ac:dyDescent="0.2">
      <c r="A175" s="62"/>
      <c r="B175" s="26"/>
      <c r="C175" s="27"/>
      <c r="D175" s="27"/>
      <c r="E175" s="27"/>
      <c r="F175" s="28"/>
      <c r="G175" s="28"/>
      <c r="H175" s="28"/>
      <c r="I175" s="28"/>
      <c r="J175" s="29"/>
    </row>
    <row r="176" spans="1:10" ht="55.5" customHeight="1" x14ac:dyDescent="0.2">
      <c r="A176" s="2">
        <v>64</v>
      </c>
      <c r="B176" s="1" t="s">
        <v>124</v>
      </c>
      <c r="C176" s="2" t="s">
        <v>56</v>
      </c>
      <c r="D176" s="3">
        <v>39729</v>
      </c>
      <c r="E176" s="3">
        <v>39741</v>
      </c>
      <c r="F176" s="24">
        <v>1</v>
      </c>
      <c r="G176" s="35">
        <v>48868480</v>
      </c>
      <c r="H176" s="35">
        <f>F176*G176</f>
        <v>48868480</v>
      </c>
      <c r="I176" s="35">
        <v>461500</v>
      </c>
      <c r="J176" s="35">
        <f>H176/I176</f>
        <v>105.89053087757313</v>
      </c>
    </row>
    <row r="177" spans="1:10" ht="15.75" customHeight="1" x14ac:dyDescent="0.2">
      <c r="A177" s="62"/>
      <c r="B177" s="26"/>
      <c r="C177" s="27"/>
      <c r="D177" s="27"/>
      <c r="E177" s="27"/>
      <c r="F177" s="28"/>
      <c r="G177" s="28"/>
      <c r="H177" s="28"/>
      <c r="I177" s="28"/>
      <c r="J177" s="29"/>
    </row>
    <row r="178" spans="1:10" ht="50.25" customHeight="1" x14ac:dyDescent="0.2">
      <c r="A178" s="2">
        <v>65</v>
      </c>
      <c r="B178" s="1" t="s">
        <v>125</v>
      </c>
      <c r="C178" s="2" t="s">
        <v>105</v>
      </c>
      <c r="D178" s="3">
        <v>39750</v>
      </c>
      <c r="E178" s="3">
        <v>39766</v>
      </c>
      <c r="F178" s="24">
        <v>1</v>
      </c>
      <c r="G178" s="35">
        <v>5504200</v>
      </c>
      <c r="H178" s="35">
        <f>F178*G178</f>
        <v>5504200</v>
      </c>
      <c r="I178" s="35">
        <v>461500</v>
      </c>
      <c r="J178" s="35">
        <f>H178/I178</f>
        <v>11.926760563380281</v>
      </c>
    </row>
    <row r="179" spans="1:10" ht="15.75" customHeight="1" x14ac:dyDescent="0.2">
      <c r="A179" s="62"/>
      <c r="B179" s="26"/>
      <c r="C179" s="27"/>
      <c r="D179" s="27"/>
      <c r="E179" s="27"/>
      <c r="F179" s="28"/>
      <c r="G179" s="28"/>
      <c r="H179" s="28"/>
      <c r="I179" s="28"/>
      <c r="J179" s="29"/>
    </row>
    <row r="180" spans="1:10" ht="59.25" customHeight="1" x14ac:dyDescent="0.2">
      <c r="A180" s="2">
        <v>66</v>
      </c>
      <c r="B180" s="1" t="s">
        <v>126</v>
      </c>
      <c r="C180" s="2" t="s">
        <v>73</v>
      </c>
      <c r="D180" s="3">
        <v>39757</v>
      </c>
      <c r="E180" s="3">
        <v>39772</v>
      </c>
      <c r="F180" s="24">
        <v>1</v>
      </c>
      <c r="G180" s="35">
        <v>45693146</v>
      </c>
      <c r="H180" s="35">
        <f>G180*F180</f>
        <v>45693146</v>
      </c>
      <c r="I180" s="35">
        <v>461500</v>
      </c>
      <c r="J180" s="35">
        <f>H180/I180</f>
        <v>99.010067172264357</v>
      </c>
    </row>
    <row r="181" spans="1:10" ht="15.75" customHeight="1" x14ac:dyDescent="0.2">
      <c r="A181" s="62"/>
      <c r="B181" s="26"/>
      <c r="C181" s="27"/>
      <c r="D181" s="27"/>
      <c r="E181" s="27"/>
      <c r="F181" s="28"/>
      <c r="G181" s="28"/>
      <c r="H181" s="28"/>
      <c r="I181" s="28"/>
      <c r="J181" s="29"/>
    </row>
    <row r="182" spans="1:10" ht="44.25" customHeight="1" x14ac:dyDescent="0.2">
      <c r="A182" s="2">
        <v>67</v>
      </c>
      <c r="B182" s="1" t="s">
        <v>127</v>
      </c>
      <c r="C182" s="2" t="s">
        <v>95</v>
      </c>
      <c r="D182" s="3">
        <v>39794</v>
      </c>
      <c r="E182" s="3">
        <v>39872</v>
      </c>
      <c r="F182" s="24">
        <v>1</v>
      </c>
      <c r="G182" s="35">
        <v>771802000</v>
      </c>
      <c r="H182" s="35">
        <f>F182*G182</f>
        <v>771802000</v>
      </c>
      <c r="I182" s="35">
        <v>461500</v>
      </c>
      <c r="J182" s="35">
        <f>H182/I182</f>
        <v>1672.377031419285</v>
      </c>
    </row>
    <row r="183" spans="1:10" ht="15.75" customHeight="1" x14ac:dyDescent="0.2">
      <c r="A183" s="62"/>
      <c r="B183" s="26"/>
      <c r="C183" s="27"/>
      <c r="D183" s="27"/>
      <c r="E183" s="27"/>
      <c r="F183" s="28"/>
      <c r="G183" s="28"/>
      <c r="H183" s="28"/>
      <c r="I183" s="28"/>
      <c r="J183" s="29"/>
    </row>
    <row r="184" spans="1:10" ht="40.5" customHeight="1" x14ac:dyDescent="0.2">
      <c r="A184" s="2">
        <v>68</v>
      </c>
      <c r="B184" s="1" t="s">
        <v>128</v>
      </c>
      <c r="C184" s="2" t="s">
        <v>73</v>
      </c>
      <c r="D184" s="3">
        <v>39795</v>
      </c>
      <c r="E184" s="3">
        <v>39819</v>
      </c>
      <c r="F184" s="24">
        <v>1</v>
      </c>
      <c r="G184" s="35">
        <v>53953920</v>
      </c>
      <c r="H184" s="35">
        <f>G184*F184</f>
        <v>53953920</v>
      </c>
      <c r="I184" s="35">
        <v>461500</v>
      </c>
      <c r="J184" s="35">
        <f>H184/I184</f>
        <v>116.90990249187432</v>
      </c>
    </row>
    <row r="185" spans="1:10" ht="15.75" customHeight="1" x14ac:dyDescent="0.2">
      <c r="A185" s="62"/>
      <c r="B185" s="26"/>
      <c r="C185" s="27"/>
      <c r="D185" s="27"/>
      <c r="E185" s="27"/>
      <c r="F185" s="28"/>
      <c r="G185" s="28"/>
      <c r="H185" s="28"/>
      <c r="I185" s="28"/>
      <c r="J185" s="29"/>
    </row>
    <row r="186" spans="1:10" ht="38.25" x14ac:dyDescent="0.2">
      <c r="A186" s="2">
        <v>69</v>
      </c>
      <c r="B186" s="1" t="s">
        <v>129</v>
      </c>
      <c r="C186" s="2" t="s">
        <v>73</v>
      </c>
      <c r="D186" s="3">
        <v>39797</v>
      </c>
      <c r="E186" s="3">
        <v>39801</v>
      </c>
      <c r="F186" s="24">
        <v>1</v>
      </c>
      <c r="G186" s="35">
        <v>136547334</v>
      </c>
      <c r="H186" s="35">
        <f>F186*G186</f>
        <v>136547334</v>
      </c>
      <c r="I186" s="35">
        <v>461500</v>
      </c>
      <c r="J186" s="35">
        <f>H186/I186</f>
        <v>295.87721343445287</v>
      </c>
    </row>
    <row r="187" spans="1:10" ht="15.75" customHeight="1" x14ac:dyDescent="0.2">
      <c r="A187" s="62"/>
      <c r="B187" s="26"/>
      <c r="C187" s="27"/>
      <c r="D187" s="27"/>
      <c r="E187" s="27"/>
      <c r="F187" s="28"/>
      <c r="G187" s="28"/>
      <c r="H187" s="28"/>
      <c r="I187" s="28"/>
      <c r="J187" s="29"/>
    </row>
    <row r="188" spans="1:10" ht="51" x14ac:dyDescent="0.2">
      <c r="A188" s="2">
        <v>70</v>
      </c>
      <c r="B188" s="1" t="s">
        <v>130</v>
      </c>
      <c r="C188" s="2" t="s">
        <v>73</v>
      </c>
      <c r="D188" s="3">
        <v>39797</v>
      </c>
      <c r="E188" s="3">
        <v>39801</v>
      </c>
      <c r="F188" s="24">
        <v>1</v>
      </c>
      <c r="G188" s="35">
        <v>17405832</v>
      </c>
      <c r="H188" s="35">
        <f>F188*G188</f>
        <v>17405832</v>
      </c>
      <c r="I188" s="35">
        <v>461500</v>
      </c>
      <c r="J188" s="35">
        <f>H188/I188</f>
        <v>37.715778981581799</v>
      </c>
    </row>
    <row r="189" spans="1:10" ht="15.75" customHeight="1" x14ac:dyDescent="0.2">
      <c r="A189" s="62"/>
      <c r="B189" s="26"/>
      <c r="C189" s="27"/>
      <c r="D189" s="27"/>
      <c r="E189" s="27"/>
      <c r="F189" s="28"/>
      <c r="G189" s="28"/>
      <c r="H189" s="28"/>
      <c r="I189" s="28"/>
      <c r="J189" s="29"/>
    </row>
    <row r="190" spans="1:10" ht="38.25" x14ac:dyDescent="0.2">
      <c r="A190" s="2">
        <v>71</v>
      </c>
      <c r="B190" s="1" t="s">
        <v>131</v>
      </c>
      <c r="C190" s="2" t="s">
        <v>122</v>
      </c>
      <c r="D190" s="3">
        <v>39797</v>
      </c>
      <c r="E190" s="3">
        <v>39881</v>
      </c>
      <c r="F190" s="24">
        <v>1</v>
      </c>
      <c r="G190" s="35">
        <v>49609381</v>
      </c>
      <c r="H190" s="35">
        <f>G190*F190</f>
        <v>49609381</v>
      </c>
      <c r="I190" s="35">
        <v>496900</v>
      </c>
      <c r="J190" s="35">
        <f>H190/I190</f>
        <v>99.837756087744012</v>
      </c>
    </row>
    <row r="191" spans="1:10" ht="15.75" customHeight="1" x14ac:dyDescent="0.2">
      <c r="A191" s="62"/>
      <c r="B191" s="26"/>
      <c r="C191" s="27"/>
      <c r="D191" s="27"/>
      <c r="E191" s="27"/>
      <c r="F191" s="28"/>
      <c r="G191" s="28"/>
      <c r="H191" s="28"/>
      <c r="I191" s="28"/>
      <c r="J191" s="29"/>
    </row>
    <row r="192" spans="1:10" ht="38.25" x14ac:dyDescent="0.2">
      <c r="A192" s="2">
        <v>72</v>
      </c>
      <c r="B192" s="1" t="s">
        <v>132</v>
      </c>
      <c r="C192" s="2" t="s">
        <v>122</v>
      </c>
      <c r="D192" s="3">
        <v>39800</v>
      </c>
      <c r="E192" s="3">
        <v>39821</v>
      </c>
      <c r="F192" s="24">
        <v>1</v>
      </c>
      <c r="G192" s="35">
        <v>42863694</v>
      </c>
      <c r="H192" s="35">
        <f>G192*F192</f>
        <v>42863694</v>
      </c>
      <c r="I192" s="35">
        <v>496900</v>
      </c>
      <c r="J192" s="35">
        <f>H192/I192</f>
        <v>86.262213725095592</v>
      </c>
    </row>
    <row r="193" spans="1:10" ht="15.75" customHeight="1" x14ac:dyDescent="0.2">
      <c r="A193" s="62"/>
      <c r="B193" s="26"/>
      <c r="C193" s="27"/>
      <c r="D193" s="27"/>
      <c r="E193" s="27"/>
      <c r="F193" s="28"/>
      <c r="G193" s="28"/>
      <c r="H193" s="28"/>
      <c r="I193" s="28"/>
      <c r="J193" s="29"/>
    </row>
    <row r="194" spans="1:10" ht="25.5" x14ac:dyDescent="0.2">
      <c r="A194" s="2">
        <v>73</v>
      </c>
      <c r="B194" s="1" t="s">
        <v>133</v>
      </c>
      <c r="C194" s="2" t="s">
        <v>134</v>
      </c>
      <c r="D194" s="3">
        <v>39829</v>
      </c>
      <c r="E194" s="3">
        <v>39832</v>
      </c>
      <c r="F194" s="24">
        <v>1</v>
      </c>
      <c r="G194" s="35">
        <v>18304800</v>
      </c>
      <c r="H194" s="35">
        <f>G194*F194</f>
        <v>18304800</v>
      </c>
      <c r="I194" s="35">
        <v>496900</v>
      </c>
      <c r="J194" s="35">
        <f>H194/I194</f>
        <v>36.837995572549808</v>
      </c>
    </row>
    <row r="195" spans="1:10" ht="15.75" customHeight="1" x14ac:dyDescent="0.2">
      <c r="A195" s="62"/>
      <c r="B195" s="26"/>
      <c r="C195" s="27"/>
      <c r="D195" s="27"/>
      <c r="E195" s="27"/>
      <c r="F195" s="28"/>
      <c r="G195" s="28"/>
      <c r="H195" s="28"/>
      <c r="I195" s="28"/>
      <c r="J195" s="29"/>
    </row>
    <row r="196" spans="1:10" ht="51" x14ac:dyDescent="0.2">
      <c r="A196" s="2">
        <v>74</v>
      </c>
      <c r="B196" s="1" t="s">
        <v>135</v>
      </c>
      <c r="C196" s="2" t="s">
        <v>122</v>
      </c>
      <c r="D196" s="3">
        <v>39834</v>
      </c>
      <c r="E196" s="3">
        <v>39860</v>
      </c>
      <c r="F196" s="24">
        <v>1</v>
      </c>
      <c r="G196" s="35">
        <v>18672666.670000002</v>
      </c>
      <c r="H196" s="35">
        <f>G196*F196</f>
        <v>18672666.670000002</v>
      </c>
      <c r="I196" s="35">
        <v>496900</v>
      </c>
      <c r="J196" s="35">
        <f>H196/I196</f>
        <v>37.578318917287184</v>
      </c>
    </row>
    <row r="197" spans="1:10" ht="15.75" customHeight="1" x14ac:dyDescent="0.2">
      <c r="A197" s="62"/>
      <c r="B197" s="26"/>
      <c r="C197" s="27"/>
      <c r="D197" s="27"/>
      <c r="E197" s="27"/>
      <c r="F197" s="28"/>
      <c r="G197" s="28"/>
      <c r="H197" s="28"/>
      <c r="I197" s="28"/>
      <c r="J197" s="29"/>
    </row>
    <row r="198" spans="1:10" ht="38.25" x14ac:dyDescent="0.2">
      <c r="A198" s="2">
        <v>75</v>
      </c>
      <c r="B198" s="1" t="s">
        <v>136</v>
      </c>
      <c r="C198" s="2" t="s">
        <v>137</v>
      </c>
      <c r="D198" s="3">
        <v>39833</v>
      </c>
      <c r="E198" s="3">
        <v>40015</v>
      </c>
      <c r="F198" s="24">
        <v>1</v>
      </c>
      <c r="G198" s="35">
        <v>174531180.80000001</v>
      </c>
      <c r="H198" s="35">
        <f>G198*F198</f>
        <v>174531180.80000001</v>
      </c>
      <c r="I198" s="35">
        <v>496900</v>
      </c>
      <c r="J198" s="35">
        <f>H198/I198</f>
        <v>351.24004990943854</v>
      </c>
    </row>
    <row r="199" spans="1:10" ht="15.75" customHeight="1" x14ac:dyDescent="0.2">
      <c r="A199" s="62"/>
      <c r="B199" s="26"/>
      <c r="C199" s="27"/>
      <c r="D199" s="27"/>
      <c r="E199" s="27"/>
      <c r="F199" s="28"/>
      <c r="G199" s="28"/>
      <c r="H199" s="28"/>
      <c r="I199" s="28"/>
      <c r="J199" s="29"/>
    </row>
    <row r="200" spans="1:10" ht="51" x14ac:dyDescent="0.2">
      <c r="A200" s="2">
        <v>76</v>
      </c>
      <c r="B200" s="1" t="s">
        <v>138</v>
      </c>
      <c r="C200" s="2" t="s">
        <v>139</v>
      </c>
      <c r="D200" s="3">
        <v>39846</v>
      </c>
      <c r="E200" s="3">
        <v>40015</v>
      </c>
      <c r="F200" s="24">
        <v>1</v>
      </c>
      <c r="G200" s="35">
        <v>413468975</v>
      </c>
      <c r="H200" s="35">
        <f>G200*F200</f>
        <v>413468975</v>
      </c>
      <c r="I200" s="35">
        <v>496900</v>
      </c>
      <c r="J200" s="35">
        <f>H200/I200</f>
        <v>832.09695109680013</v>
      </c>
    </row>
    <row r="201" spans="1:10" ht="15.75" customHeight="1" x14ac:dyDescent="0.2">
      <c r="A201" s="62"/>
      <c r="B201" s="26"/>
      <c r="C201" s="27"/>
      <c r="D201" s="27"/>
      <c r="E201" s="27"/>
      <c r="F201" s="28"/>
      <c r="G201" s="28"/>
      <c r="H201" s="28"/>
      <c r="I201" s="28"/>
      <c r="J201" s="29"/>
    </row>
    <row r="202" spans="1:10" ht="51" x14ac:dyDescent="0.2">
      <c r="A202" s="2">
        <v>77</v>
      </c>
      <c r="B202" s="1" t="s">
        <v>140</v>
      </c>
      <c r="C202" s="2" t="s">
        <v>141</v>
      </c>
      <c r="D202" s="3">
        <v>39951</v>
      </c>
      <c r="E202" s="3">
        <v>40015</v>
      </c>
      <c r="F202" s="24">
        <v>1</v>
      </c>
      <c r="G202" s="35">
        <v>131149600</v>
      </c>
      <c r="H202" s="35">
        <v>131149600</v>
      </c>
      <c r="I202" s="35">
        <v>496900</v>
      </c>
      <c r="J202" s="35">
        <f>H202/I202</f>
        <v>263.93560072449185</v>
      </c>
    </row>
    <row r="203" spans="1:10" ht="15.75" customHeight="1" x14ac:dyDescent="0.2">
      <c r="A203" s="62"/>
      <c r="B203" s="26"/>
      <c r="C203" s="27"/>
      <c r="D203" s="27"/>
      <c r="E203" s="27"/>
      <c r="F203" s="28"/>
      <c r="G203" s="28"/>
      <c r="H203" s="28"/>
      <c r="I203" s="28"/>
      <c r="J203" s="29"/>
    </row>
    <row r="204" spans="1:10" ht="63.75" x14ac:dyDescent="0.2">
      <c r="A204" s="2">
        <v>78</v>
      </c>
      <c r="B204" s="1" t="s">
        <v>142</v>
      </c>
      <c r="C204" s="2" t="s">
        <v>56</v>
      </c>
      <c r="D204" s="3">
        <v>39951</v>
      </c>
      <c r="E204" s="3">
        <v>40140</v>
      </c>
      <c r="F204" s="24">
        <v>1</v>
      </c>
      <c r="G204" s="43" t="s">
        <v>143</v>
      </c>
      <c r="H204" s="35">
        <v>682354122</v>
      </c>
      <c r="I204" s="35">
        <v>496900</v>
      </c>
      <c r="J204" s="35">
        <f>H204/I204</f>
        <v>1373.222221775005</v>
      </c>
    </row>
    <row r="205" spans="1:10" ht="15.75" customHeight="1" x14ac:dyDescent="0.2">
      <c r="A205" s="62"/>
      <c r="B205" s="26"/>
      <c r="C205" s="27"/>
      <c r="D205" s="27"/>
      <c r="E205" s="27"/>
      <c r="F205" s="28"/>
      <c r="G205" s="28"/>
      <c r="H205" s="28"/>
      <c r="I205" s="28"/>
      <c r="J205" s="29"/>
    </row>
    <row r="206" spans="1:10" ht="51" x14ac:dyDescent="0.2">
      <c r="A206" s="2">
        <v>79</v>
      </c>
      <c r="B206" s="1" t="s">
        <v>144</v>
      </c>
      <c r="C206" s="2" t="s">
        <v>56</v>
      </c>
      <c r="D206" s="3">
        <v>39966</v>
      </c>
      <c r="E206" s="3">
        <v>39975</v>
      </c>
      <c r="F206" s="24">
        <v>1</v>
      </c>
      <c r="G206" s="35">
        <v>24456800</v>
      </c>
      <c r="H206" s="35">
        <f>F206*G206</f>
        <v>24456800</v>
      </c>
      <c r="I206" s="35">
        <v>496900</v>
      </c>
      <c r="J206" s="35">
        <f>H206/I206</f>
        <v>49.218756288991749</v>
      </c>
    </row>
    <row r="207" spans="1:10" ht="15.75" customHeight="1" x14ac:dyDescent="0.2">
      <c r="A207" s="62"/>
      <c r="B207" s="26"/>
      <c r="C207" s="27"/>
      <c r="D207" s="27"/>
      <c r="E207" s="27"/>
      <c r="F207" s="28"/>
      <c r="G207" s="28"/>
      <c r="H207" s="28"/>
      <c r="I207" s="28"/>
      <c r="J207" s="29"/>
    </row>
    <row r="208" spans="1:10" ht="51" x14ac:dyDescent="0.2">
      <c r="A208" s="2">
        <v>80</v>
      </c>
      <c r="B208" s="1" t="s">
        <v>145</v>
      </c>
      <c r="C208" s="2" t="s">
        <v>139</v>
      </c>
      <c r="D208" s="3">
        <v>39969</v>
      </c>
      <c r="E208" s="3">
        <v>40097</v>
      </c>
      <c r="F208" s="24">
        <v>1</v>
      </c>
      <c r="G208" s="35">
        <v>197583322</v>
      </c>
      <c r="H208" s="35">
        <f>G208*F208</f>
        <v>197583322</v>
      </c>
      <c r="I208" s="35">
        <v>496900</v>
      </c>
      <c r="J208" s="35">
        <f>H208/I208</f>
        <v>397.63196216542565</v>
      </c>
    </row>
    <row r="209" spans="1:10" ht="15.75" customHeight="1" x14ac:dyDescent="0.2">
      <c r="A209" s="62"/>
      <c r="B209" s="26"/>
      <c r="C209" s="27"/>
      <c r="D209" s="27"/>
      <c r="E209" s="27"/>
      <c r="F209" s="28"/>
      <c r="G209" s="28"/>
      <c r="H209" s="28"/>
      <c r="I209" s="28"/>
      <c r="J209" s="29"/>
    </row>
    <row r="210" spans="1:10" ht="51" x14ac:dyDescent="0.2">
      <c r="A210" s="2">
        <v>81</v>
      </c>
      <c r="B210" s="1" t="s">
        <v>146</v>
      </c>
      <c r="C210" s="2" t="s">
        <v>147</v>
      </c>
      <c r="D210" s="3">
        <v>39983</v>
      </c>
      <c r="E210" s="3">
        <v>39987</v>
      </c>
      <c r="F210" s="24">
        <v>1</v>
      </c>
      <c r="G210" s="35">
        <v>26578320</v>
      </c>
      <c r="H210" s="35">
        <f>G210*F210</f>
        <v>26578320</v>
      </c>
      <c r="I210" s="35">
        <v>496900</v>
      </c>
      <c r="J210" s="35">
        <f>H210/I210</f>
        <v>53.48826725699336</v>
      </c>
    </row>
    <row r="211" spans="1:10" ht="15.75" customHeight="1" x14ac:dyDescent="0.2">
      <c r="A211" s="62"/>
      <c r="B211" s="26"/>
      <c r="C211" s="27"/>
      <c r="D211" s="27"/>
      <c r="E211" s="27"/>
      <c r="F211" s="28"/>
      <c r="G211" s="28"/>
      <c r="H211" s="28"/>
      <c r="I211" s="28"/>
      <c r="J211" s="29"/>
    </row>
    <row r="212" spans="1:10" ht="63.75" x14ac:dyDescent="0.2">
      <c r="A212" s="2">
        <v>82</v>
      </c>
      <c r="B212" s="1" t="s">
        <v>148</v>
      </c>
      <c r="C212" s="2" t="s">
        <v>149</v>
      </c>
      <c r="D212" s="3">
        <v>39989</v>
      </c>
      <c r="E212" s="3">
        <v>40003</v>
      </c>
      <c r="F212" s="24">
        <v>1</v>
      </c>
      <c r="G212" s="35">
        <v>45334642</v>
      </c>
      <c r="H212" s="35">
        <f>G212*F212</f>
        <v>45334642</v>
      </c>
      <c r="I212" s="35">
        <v>496900</v>
      </c>
      <c r="J212" s="35">
        <f>H212/I212</f>
        <v>91.234940631917894</v>
      </c>
    </row>
    <row r="213" spans="1:10" ht="15.75" customHeight="1" x14ac:dyDescent="0.2">
      <c r="A213" s="62"/>
      <c r="B213" s="26"/>
      <c r="C213" s="27"/>
      <c r="D213" s="27"/>
      <c r="E213" s="27"/>
      <c r="F213" s="28"/>
      <c r="G213" s="28"/>
      <c r="H213" s="28"/>
      <c r="I213" s="28"/>
      <c r="J213" s="29"/>
    </row>
    <row r="214" spans="1:10" ht="38.25" x14ac:dyDescent="0.2">
      <c r="A214" s="2">
        <v>83</v>
      </c>
      <c r="B214" s="1" t="s">
        <v>150</v>
      </c>
      <c r="C214" s="2" t="s">
        <v>95</v>
      </c>
      <c r="D214" s="3">
        <v>39679</v>
      </c>
      <c r="E214" s="3">
        <v>40058</v>
      </c>
      <c r="F214" s="24">
        <v>1</v>
      </c>
      <c r="G214" s="35">
        <v>42825077</v>
      </c>
      <c r="H214" s="35">
        <f>F214*G214</f>
        <v>42825077</v>
      </c>
      <c r="I214" s="35">
        <v>496900</v>
      </c>
      <c r="J214" s="35">
        <f>H214/I214</f>
        <v>86.184497886898768</v>
      </c>
    </row>
    <row r="215" spans="1:10" ht="15.75" customHeight="1" x14ac:dyDescent="0.2">
      <c r="A215" s="62"/>
      <c r="B215" s="26"/>
      <c r="C215" s="27"/>
      <c r="D215" s="27"/>
      <c r="E215" s="27"/>
      <c r="F215" s="28"/>
      <c r="G215" s="28"/>
      <c r="H215" s="28"/>
      <c r="I215" s="28"/>
      <c r="J215" s="29"/>
    </row>
    <row r="216" spans="1:10" ht="51" x14ac:dyDescent="0.2">
      <c r="A216" s="2">
        <v>84</v>
      </c>
      <c r="B216" s="1" t="s">
        <v>151</v>
      </c>
      <c r="C216" s="2" t="s">
        <v>147</v>
      </c>
      <c r="D216" s="3">
        <v>40051</v>
      </c>
      <c r="E216" s="3">
        <v>40079</v>
      </c>
      <c r="F216" s="24">
        <v>1</v>
      </c>
      <c r="G216" s="35">
        <v>24851520</v>
      </c>
      <c r="H216" s="35">
        <f>G216*F216</f>
        <v>24851520</v>
      </c>
      <c r="I216" s="35">
        <v>496900</v>
      </c>
      <c r="J216" s="35">
        <f>H216/I216</f>
        <v>50.013121352384786</v>
      </c>
    </row>
    <row r="217" spans="1:10" ht="15.75" customHeight="1" x14ac:dyDescent="0.2">
      <c r="A217" s="62"/>
      <c r="B217" s="26"/>
      <c r="C217" s="27"/>
      <c r="D217" s="27"/>
      <c r="E217" s="27"/>
      <c r="F217" s="28"/>
      <c r="G217" s="28"/>
      <c r="H217" s="28"/>
      <c r="I217" s="28"/>
      <c r="J217" s="29"/>
    </row>
    <row r="218" spans="1:10" ht="51" x14ac:dyDescent="0.2">
      <c r="A218" s="2">
        <v>85</v>
      </c>
      <c r="B218" s="1" t="s">
        <v>152</v>
      </c>
      <c r="C218" s="2" t="s">
        <v>73</v>
      </c>
      <c r="D218" s="3">
        <v>40081</v>
      </c>
      <c r="E218" s="3">
        <v>40094</v>
      </c>
      <c r="F218" s="24">
        <v>1</v>
      </c>
      <c r="G218" s="35">
        <v>155589848</v>
      </c>
      <c r="H218" s="35">
        <f>F218*G218</f>
        <v>155589848</v>
      </c>
      <c r="I218" s="35">
        <v>496900</v>
      </c>
      <c r="J218" s="35">
        <f>H218/I218</f>
        <v>313.12104648822702</v>
      </c>
    </row>
    <row r="219" spans="1:10" ht="15.75" customHeight="1" x14ac:dyDescent="0.2">
      <c r="A219" s="62"/>
      <c r="B219" s="26"/>
      <c r="C219" s="27"/>
      <c r="D219" s="27"/>
      <c r="E219" s="27"/>
      <c r="F219" s="28"/>
      <c r="G219" s="28"/>
      <c r="H219" s="28"/>
      <c r="I219" s="28"/>
      <c r="J219" s="29"/>
    </row>
    <row r="220" spans="1:10" ht="38.25" x14ac:dyDescent="0.2">
      <c r="A220" s="2">
        <v>86</v>
      </c>
      <c r="B220" s="1" t="s">
        <v>153</v>
      </c>
      <c r="C220" s="2" t="s">
        <v>73</v>
      </c>
      <c r="D220" s="3">
        <v>40072</v>
      </c>
      <c r="E220" s="3">
        <v>40168</v>
      </c>
      <c r="F220" s="24">
        <v>1</v>
      </c>
      <c r="G220" s="35">
        <v>64965295</v>
      </c>
      <c r="H220" s="35">
        <f>F220*G220</f>
        <v>64965295</v>
      </c>
      <c r="I220" s="35">
        <v>496900</v>
      </c>
      <c r="J220" s="35">
        <f>H220/I220</f>
        <v>130.74118534916482</v>
      </c>
    </row>
    <row r="221" spans="1:10" x14ac:dyDescent="0.2">
      <c r="A221" s="62"/>
      <c r="B221" s="26"/>
      <c r="C221" s="27"/>
      <c r="D221" s="27"/>
      <c r="E221" s="27"/>
      <c r="F221" s="28"/>
      <c r="G221" s="28"/>
      <c r="H221" s="28"/>
      <c r="I221" s="28"/>
      <c r="J221" s="29"/>
    </row>
    <row r="222" spans="1:10" s="34" customFormat="1" ht="51" x14ac:dyDescent="0.2">
      <c r="A222" s="2">
        <v>87</v>
      </c>
      <c r="B222" s="1" t="s">
        <v>154</v>
      </c>
      <c r="C222" s="2" t="s">
        <v>56</v>
      </c>
      <c r="D222" s="3">
        <v>40114</v>
      </c>
      <c r="E222" s="3">
        <v>40199</v>
      </c>
      <c r="F222" s="24">
        <v>1</v>
      </c>
      <c r="G222" s="35">
        <v>154164589</v>
      </c>
      <c r="H222" s="35">
        <f>F222*G222</f>
        <v>154164589</v>
      </c>
      <c r="I222" s="35">
        <v>496900</v>
      </c>
      <c r="J222" s="35">
        <f>H222/I222</f>
        <v>310.25274501911855</v>
      </c>
    </row>
    <row r="223" spans="1:10" ht="15.75" customHeight="1" x14ac:dyDescent="0.2">
      <c r="A223" s="62"/>
      <c r="B223" s="26"/>
      <c r="C223" s="27"/>
      <c r="D223" s="27"/>
      <c r="E223" s="27"/>
      <c r="F223" s="28"/>
      <c r="G223" s="28"/>
      <c r="H223" s="28"/>
      <c r="I223" s="28"/>
      <c r="J223" s="29"/>
    </row>
    <row r="224" spans="1:10" ht="38.25" x14ac:dyDescent="0.2">
      <c r="A224" s="2">
        <v>88</v>
      </c>
      <c r="B224" s="1" t="s">
        <v>155</v>
      </c>
      <c r="C224" s="2" t="s">
        <v>95</v>
      </c>
      <c r="D224" s="3">
        <v>40115</v>
      </c>
      <c r="E224" s="3">
        <v>40174</v>
      </c>
      <c r="F224" s="24">
        <v>1</v>
      </c>
      <c r="G224" s="35">
        <v>75025961</v>
      </c>
      <c r="H224" s="35">
        <f>G224</f>
        <v>75025961</v>
      </c>
      <c r="I224" s="35">
        <v>496900</v>
      </c>
      <c r="J224" s="35">
        <f>H224/I224</f>
        <v>150.98804789696115</v>
      </c>
    </row>
    <row r="225" spans="1:10" ht="15.75" customHeight="1" x14ac:dyDescent="0.2">
      <c r="A225" s="62"/>
      <c r="B225" s="26"/>
      <c r="C225" s="27"/>
      <c r="D225" s="27"/>
      <c r="E225" s="27"/>
      <c r="F225" s="28"/>
      <c r="G225" s="28"/>
      <c r="H225" s="28"/>
      <c r="I225" s="28"/>
      <c r="J225" s="29"/>
    </row>
    <row r="226" spans="1:10" ht="80.25" customHeight="1" x14ac:dyDescent="0.2">
      <c r="A226" s="2">
        <v>89</v>
      </c>
      <c r="B226" s="1" t="s">
        <v>156</v>
      </c>
      <c r="C226" s="2" t="s">
        <v>95</v>
      </c>
      <c r="D226" s="3">
        <v>40115</v>
      </c>
      <c r="E226" s="3">
        <v>40417</v>
      </c>
      <c r="F226" s="24">
        <v>1</v>
      </c>
      <c r="G226" s="35">
        <v>135714004</v>
      </c>
      <c r="H226" s="35">
        <f>F226*G226</f>
        <v>135714004</v>
      </c>
      <c r="I226" s="35">
        <v>496900</v>
      </c>
      <c r="J226" s="35">
        <f>H226/I226</f>
        <v>273.12136043469513</v>
      </c>
    </row>
    <row r="227" spans="1:10" ht="15.75" customHeight="1" x14ac:dyDescent="0.2">
      <c r="A227" s="62"/>
      <c r="B227" s="26"/>
      <c r="C227" s="27"/>
      <c r="D227" s="27"/>
      <c r="E227" s="27"/>
      <c r="F227" s="28"/>
      <c r="G227" s="28"/>
      <c r="H227" s="28"/>
      <c r="I227" s="28"/>
      <c r="J227" s="29"/>
    </row>
    <row r="228" spans="1:10" ht="38.25" x14ac:dyDescent="0.2">
      <c r="A228" s="2">
        <v>90</v>
      </c>
      <c r="B228" s="1" t="s">
        <v>157</v>
      </c>
      <c r="C228" s="2" t="s">
        <v>56</v>
      </c>
      <c r="D228" s="3">
        <v>40126</v>
      </c>
      <c r="E228" s="3">
        <v>40227</v>
      </c>
      <c r="F228" s="24">
        <v>1</v>
      </c>
      <c r="G228" s="35">
        <v>359593027</v>
      </c>
      <c r="H228" s="35">
        <v>359593027</v>
      </c>
      <c r="I228" s="35">
        <v>496900</v>
      </c>
      <c r="J228" s="35">
        <f>H228/I228</f>
        <v>723.6728255182129</v>
      </c>
    </row>
    <row r="229" spans="1:10" ht="15.75" customHeight="1" x14ac:dyDescent="0.2">
      <c r="A229" s="62"/>
      <c r="B229" s="26"/>
      <c r="C229" s="27"/>
      <c r="D229" s="27"/>
      <c r="E229" s="27"/>
      <c r="F229" s="28"/>
      <c r="G229" s="28"/>
      <c r="H229" s="28"/>
      <c r="I229" s="28"/>
      <c r="J229" s="29"/>
    </row>
    <row r="230" spans="1:10" ht="65.25" customHeight="1" x14ac:dyDescent="0.2">
      <c r="A230" s="2">
        <v>91</v>
      </c>
      <c r="B230" s="1" t="s">
        <v>158</v>
      </c>
      <c r="C230" s="2" t="s">
        <v>56</v>
      </c>
      <c r="D230" s="3">
        <v>40129</v>
      </c>
      <c r="E230" s="3">
        <v>40162</v>
      </c>
      <c r="F230" s="24">
        <v>1</v>
      </c>
      <c r="G230" s="35">
        <v>86817210</v>
      </c>
      <c r="H230" s="35">
        <v>86817210</v>
      </c>
      <c r="I230" s="35">
        <v>496900</v>
      </c>
      <c r="J230" s="35">
        <f>H230/I230</f>
        <v>174.71766955121754</v>
      </c>
    </row>
    <row r="231" spans="1:10" ht="15.75" customHeight="1" x14ac:dyDescent="0.2">
      <c r="A231" s="62"/>
      <c r="B231" s="26"/>
      <c r="C231" s="27"/>
      <c r="D231" s="27"/>
      <c r="E231" s="27"/>
      <c r="F231" s="28"/>
      <c r="G231" s="28"/>
      <c r="H231" s="28"/>
      <c r="I231" s="28"/>
      <c r="J231" s="29"/>
    </row>
    <row r="232" spans="1:10" ht="48.75" customHeight="1" x14ac:dyDescent="0.2">
      <c r="A232" s="2">
        <v>92</v>
      </c>
      <c r="B232" s="1" t="s">
        <v>159</v>
      </c>
      <c r="C232" s="2" t="s">
        <v>160</v>
      </c>
      <c r="D232" s="3">
        <v>40137</v>
      </c>
      <c r="E232" s="3">
        <v>40335</v>
      </c>
      <c r="F232" s="24">
        <v>1</v>
      </c>
      <c r="G232" s="35">
        <v>482601386</v>
      </c>
      <c r="H232" s="35">
        <f>F232*G232</f>
        <v>482601386</v>
      </c>
      <c r="I232" s="35">
        <v>496900</v>
      </c>
      <c r="J232" s="35">
        <f>H232/I232</f>
        <v>971.22436305091571</v>
      </c>
    </row>
    <row r="233" spans="1:10" ht="15.75" customHeight="1" x14ac:dyDescent="0.2">
      <c r="A233" s="62"/>
      <c r="B233" s="26"/>
      <c r="C233" s="27"/>
      <c r="D233" s="27"/>
      <c r="E233" s="27"/>
      <c r="F233" s="28"/>
      <c r="G233" s="28"/>
      <c r="H233" s="28"/>
      <c r="I233" s="28"/>
      <c r="J233" s="29"/>
    </row>
    <row r="234" spans="1:10" ht="38.25" x14ac:dyDescent="0.2">
      <c r="A234" s="2">
        <v>93</v>
      </c>
      <c r="B234" s="1" t="s">
        <v>161</v>
      </c>
      <c r="C234" s="2" t="s">
        <v>162</v>
      </c>
      <c r="D234" s="3">
        <v>40137</v>
      </c>
      <c r="E234" s="3">
        <v>40193</v>
      </c>
      <c r="F234" s="24">
        <v>1</v>
      </c>
      <c r="G234" s="35">
        <v>48253695</v>
      </c>
      <c r="H234" s="35">
        <f>F234*G234</f>
        <v>48253695</v>
      </c>
      <c r="I234" s="35">
        <v>515000</v>
      </c>
      <c r="J234" s="35">
        <f>H234/I234</f>
        <v>93.696495145631062</v>
      </c>
    </row>
    <row r="235" spans="1:10" ht="15.75" customHeight="1" x14ac:dyDescent="0.2">
      <c r="A235" s="62"/>
      <c r="B235" s="26"/>
      <c r="C235" s="27"/>
      <c r="D235" s="27"/>
      <c r="E235" s="27"/>
      <c r="F235" s="28"/>
      <c r="G235" s="28"/>
      <c r="H235" s="28"/>
      <c r="I235" s="28"/>
      <c r="J235" s="29"/>
    </row>
    <row r="236" spans="1:10" s="44" customFormat="1" ht="51" x14ac:dyDescent="0.2">
      <c r="A236" s="2">
        <v>94</v>
      </c>
      <c r="B236" s="1" t="s">
        <v>163</v>
      </c>
      <c r="C236" s="2" t="s">
        <v>56</v>
      </c>
      <c r="D236" s="3">
        <v>40144</v>
      </c>
      <c r="E236" s="3">
        <v>40158</v>
      </c>
      <c r="F236" s="24">
        <v>1</v>
      </c>
      <c r="G236" s="35">
        <v>18240000</v>
      </c>
      <c r="H236" s="35">
        <f>F236*G236</f>
        <v>18240000</v>
      </c>
      <c r="I236" s="35">
        <v>496900</v>
      </c>
      <c r="J236" s="35">
        <f>H236/I236</f>
        <v>36.707587039645801</v>
      </c>
    </row>
    <row r="237" spans="1:10" ht="15.75" customHeight="1" x14ac:dyDescent="0.2">
      <c r="A237" s="62"/>
      <c r="B237" s="26"/>
      <c r="C237" s="27"/>
      <c r="D237" s="27"/>
      <c r="E237" s="27"/>
      <c r="F237" s="28"/>
      <c r="G237" s="28"/>
      <c r="H237" s="28"/>
      <c r="I237" s="28"/>
      <c r="J237" s="29"/>
    </row>
    <row r="238" spans="1:10" ht="25.5" x14ac:dyDescent="0.2">
      <c r="A238" s="2">
        <v>95</v>
      </c>
      <c r="B238" s="1" t="s">
        <v>164</v>
      </c>
      <c r="C238" s="2" t="s">
        <v>165</v>
      </c>
      <c r="D238" s="3">
        <v>40169</v>
      </c>
      <c r="E238" s="3">
        <v>40175</v>
      </c>
      <c r="F238" s="24">
        <v>1</v>
      </c>
      <c r="G238" s="35">
        <v>6612000</v>
      </c>
      <c r="H238" s="35">
        <f>F238*G238</f>
        <v>6612000</v>
      </c>
      <c r="I238" s="35">
        <v>496900</v>
      </c>
      <c r="J238" s="35">
        <f>H238/I238</f>
        <v>13.306500301871605</v>
      </c>
    </row>
    <row r="239" spans="1:10" ht="15.75" customHeight="1" x14ac:dyDescent="0.2">
      <c r="A239" s="62"/>
      <c r="B239" s="26"/>
      <c r="C239" s="27"/>
      <c r="D239" s="27"/>
      <c r="E239" s="27"/>
      <c r="F239" s="28"/>
      <c r="G239" s="28"/>
      <c r="H239" s="28"/>
      <c r="I239" s="28"/>
      <c r="J239" s="29"/>
    </row>
    <row r="240" spans="1:10" ht="25.5" x14ac:dyDescent="0.2">
      <c r="A240" s="2">
        <v>96</v>
      </c>
      <c r="B240" s="1" t="s">
        <v>166</v>
      </c>
      <c r="C240" s="2" t="s">
        <v>167</v>
      </c>
      <c r="D240" s="3">
        <v>40186</v>
      </c>
      <c r="E240" s="3">
        <v>40199</v>
      </c>
      <c r="F240" s="24">
        <v>1</v>
      </c>
      <c r="G240" s="35">
        <v>13804000</v>
      </c>
      <c r="H240" s="35">
        <f>F240*G240</f>
        <v>13804000</v>
      </c>
      <c r="I240" s="35">
        <v>515000</v>
      </c>
      <c r="J240" s="35">
        <f>H240/I240</f>
        <v>26.80388349514563</v>
      </c>
    </row>
    <row r="241" spans="1:10" ht="15.75" customHeight="1" x14ac:dyDescent="0.2">
      <c r="A241" s="62"/>
      <c r="B241" s="26"/>
      <c r="C241" s="27"/>
      <c r="D241" s="27"/>
      <c r="E241" s="27"/>
      <c r="F241" s="28"/>
      <c r="G241" s="28"/>
      <c r="H241" s="28"/>
      <c r="I241" s="28"/>
      <c r="J241" s="29"/>
    </row>
    <row r="242" spans="1:10" ht="36" customHeight="1" x14ac:dyDescent="0.2">
      <c r="A242" s="2">
        <v>97</v>
      </c>
      <c r="B242" s="1" t="s">
        <v>168</v>
      </c>
      <c r="C242" s="2" t="s">
        <v>162</v>
      </c>
      <c r="D242" s="3">
        <v>40204</v>
      </c>
      <c r="E242" s="3">
        <v>40234</v>
      </c>
      <c r="F242" s="24">
        <v>1</v>
      </c>
      <c r="G242" s="35">
        <v>32226534</v>
      </c>
      <c r="H242" s="35">
        <f>F242*G242</f>
        <v>32226534</v>
      </c>
      <c r="I242" s="35">
        <v>515000</v>
      </c>
      <c r="J242" s="35">
        <f>H242/I242</f>
        <v>62.575794174757284</v>
      </c>
    </row>
    <row r="243" spans="1:10" ht="15.75" customHeight="1" x14ac:dyDescent="0.2">
      <c r="A243" s="62"/>
      <c r="B243" s="26"/>
      <c r="C243" s="27"/>
      <c r="D243" s="27"/>
      <c r="E243" s="27"/>
      <c r="F243" s="28"/>
      <c r="G243" s="28"/>
      <c r="H243" s="28"/>
      <c r="I243" s="28"/>
      <c r="J243" s="29"/>
    </row>
    <row r="244" spans="1:10" ht="51" x14ac:dyDescent="0.2">
      <c r="A244" s="2">
        <v>98</v>
      </c>
      <c r="B244" s="1" t="s">
        <v>169</v>
      </c>
      <c r="C244" s="2" t="s">
        <v>56</v>
      </c>
      <c r="D244" s="3">
        <v>40204</v>
      </c>
      <c r="E244" s="3">
        <v>40232</v>
      </c>
      <c r="F244" s="24">
        <v>1</v>
      </c>
      <c r="G244" s="35">
        <v>154164589</v>
      </c>
      <c r="H244" s="35">
        <f>F244*G244</f>
        <v>154164589</v>
      </c>
      <c r="I244" s="35">
        <v>515000</v>
      </c>
      <c r="J244" s="35">
        <f>H244/I244</f>
        <v>299.34871650485439</v>
      </c>
    </row>
    <row r="245" spans="1:10" ht="15.75" customHeight="1" x14ac:dyDescent="0.2">
      <c r="A245" s="62"/>
      <c r="B245" s="26"/>
      <c r="C245" s="27"/>
      <c r="D245" s="27"/>
      <c r="E245" s="27"/>
      <c r="F245" s="28"/>
      <c r="G245" s="28"/>
      <c r="H245" s="28"/>
      <c r="I245" s="28"/>
      <c r="J245" s="29"/>
    </row>
    <row r="246" spans="1:10" ht="51" x14ac:dyDescent="0.2">
      <c r="A246" s="2">
        <v>99</v>
      </c>
      <c r="B246" s="1" t="s">
        <v>170</v>
      </c>
      <c r="C246" s="2" t="s">
        <v>73</v>
      </c>
      <c r="D246" s="3">
        <v>40207</v>
      </c>
      <c r="E246" s="3">
        <v>40233</v>
      </c>
      <c r="F246" s="24">
        <v>1</v>
      </c>
      <c r="G246" s="35">
        <v>156542920</v>
      </c>
      <c r="H246" s="35">
        <f>F246*G246</f>
        <v>156542920</v>
      </c>
      <c r="I246" s="35">
        <v>515000</v>
      </c>
      <c r="J246" s="35">
        <f>H246/I246</f>
        <v>303.96683495145629</v>
      </c>
    </row>
    <row r="247" spans="1:10" ht="15.75" customHeight="1" x14ac:dyDescent="0.2">
      <c r="A247" s="62"/>
      <c r="B247" s="26"/>
      <c r="C247" s="27"/>
      <c r="D247" s="27"/>
      <c r="E247" s="27"/>
      <c r="F247" s="28"/>
      <c r="G247" s="28"/>
      <c r="H247" s="28"/>
      <c r="I247" s="28"/>
      <c r="J247" s="29"/>
    </row>
    <row r="248" spans="1:10" ht="51" x14ac:dyDescent="0.2">
      <c r="A248" s="2">
        <v>100</v>
      </c>
      <c r="B248" s="1" t="s">
        <v>171</v>
      </c>
      <c r="C248" s="2" t="s">
        <v>73</v>
      </c>
      <c r="D248" s="3">
        <v>40207</v>
      </c>
      <c r="E248" s="3">
        <v>40365</v>
      </c>
      <c r="F248" s="24">
        <v>1</v>
      </c>
      <c r="G248" s="35">
        <v>56624067</v>
      </c>
      <c r="H248" s="35">
        <f>F248*G248</f>
        <v>56624067</v>
      </c>
      <c r="I248" s="35">
        <v>515000</v>
      </c>
      <c r="J248" s="35">
        <f>H248/I248</f>
        <v>109.94964466019418</v>
      </c>
    </row>
    <row r="249" spans="1:10" ht="15.75" customHeight="1" x14ac:dyDescent="0.2">
      <c r="A249" s="62"/>
      <c r="B249" s="26"/>
      <c r="C249" s="27"/>
      <c r="D249" s="27"/>
      <c r="E249" s="27"/>
      <c r="F249" s="28"/>
      <c r="G249" s="28"/>
      <c r="H249" s="28"/>
      <c r="I249" s="28"/>
      <c r="J249" s="29"/>
    </row>
    <row r="250" spans="1:10" ht="51" x14ac:dyDescent="0.2">
      <c r="A250" s="2">
        <v>101</v>
      </c>
      <c r="B250" s="1" t="s">
        <v>172</v>
      </c>
      <c r="C250" s="2" t="s">
        <v>73</v>
      </c>
      <c r="D250" s="3">
        <v>40207</v>
      </c>
      <c r="E250" s="3">
        <v>40233</v>
      </c>
      <c r="F250" s="24">
        <v>1</v>
      </c>
      <c r="G250" s="35">
        <v>161862000</v>
      </c>
      <c r="H250" s="35">
        <f>F250*G250</f>
        <v>161862000</v>
      </c>
      <c r="I250" s="35">
        <v>515000</v>
      </c>
      <c r="J250" s="35">
        <f>H250/I250</f>
        <v>314.29514563106795</v>
      </c>
    </row>
    <row r="251" spans="1:10" ht="15.75" customHeight="1" x14ac:dyDescent="0.2">
      <c r="A251" s="62"/>
      <c r="B251" s="26"/>
      <c r="C251" s="27"/>
      <c r="D251" s="27"/>
      <c r="E251" s="27"/>
      <c r="F251" s="28"/>
      <c r="G251" s="28"/>
      <c r="H251" s="28"/>
      <c r="I251" s="28"/>
      <c r="J251" s="29"/>
    </row>
    <row r="252" spans="1:10" s="34" customFormat="1" ht="53.25" customHeight="1" x14ac:dyDescent="0.2">
      <c r="A252" s="2">
        <v>102</v>
      </c>
      <c r="B252" s="1" t="s">
        <v>173</v>
      </c>
      <c r="C252" s="2" t="s">
        <v>73</v>
      </c>
      <c r="D252" s="3">
        <v>40207</v>
      </c>
      <c r="E252" s="3">
        <v>40484</v>
      </c>
      <c r="F252" s="24">
        <v>1</v>
      </c>
      <c r="G252" s="35">
        <v>100666413</v>
      </c>
      <c r="H252" s="35">
        <f>F252*G252</f>
        <v>100666413</v>
      </c>
      <c r="I252" s="35">
        <v>515000</v>
      </c>
      <c r="J252" s="35">
        <f>H252/I252</f>
        <v>195.4687631067961</v>
      </c>
    </row>
    <row r="253" spans="1:10" ht="15.75" customHeight="1" x14ac:dyDescent="0.2">
      <c r="A253" s="62"/>
      <c r="B253" s="26"/>
      <c r="C253" s="27"/>
      <c r="D253" s="27"/>
      <c r="E253" s="27"/>
      <c r="F253" s="28"/>
      <c r="G253" s="28"/>
      <c r="H253" s="28"/>
      <c r="I253" s="28"/>
      <c r="J253" s="29"/>
    </row>
    <row r="254" spans="1:10" ht="64.5" customHeight="1" x14ac:dyDescent="0.2">
      <c r="A254" s="2">
        <v>103</v>
      </c>
      <c r="B254" s="1" t="s">
        <v>174</v>
      </c>
      <c r="C254" s="2" t="s">
        <v>147</v>
      </c>
      <c r="D254" s="3">
        <v>40211</v>
      </c>
      <c r="E254" s="3">
        <v>40220</v>
      </c>
      <c r="F254" s="24">
        <v>1</v>
      </c>
      <c r="G254" s="35">
        <v>37639660</v>
      </c>
      <c r="H254" s="35">
        <f>G254*F254</f>
        <v>37639660</v>
      </c>
      <c r="I254" s="35">
        <v>515000</v>
      </c>
      <c r="J254" s="35">
        <f>H254/I254</f>
        <v>73.086718446601935</v>
      </c>
    </row>
    <row r="255" spans="1:10" ht="15.75" customHeight="1" x14ac:dyDescent="0.2">
      <c r="A255" s="62"/>
      <c r="B255" s="26"/>
      <c r="C255" s="27"/>
      <c r="D255" s="27"/>
      <c r="E255" s="27"/>
      <c r="F255" s="28"/>
      <c r="G255" s="28"/>
      <c r="H255" s="28"/>
      <c r="I255" s="28"/>
      <c r="J255" s="29"/>
    </row>
    <row r="256" spans="1:10" ht="38.25" x14ac:dyDescent="0.2">
      <c r="A256" s="2">
        <v>104</v>
      </c>
      <c r="B256" s="1" t="s">
        <v>175</v>
      </c>
      <c r="C256" s="2" t="s">
        <v>176</v>
      </c>
      <c r="D256" s="3">
        <v>40219</v>
      </c>
      <c r="E256" s="3">
        <v>40262</v>
      </c>
      <c r="F256" s="24">
        <v>1</v>
      </c>
      <c r="G256" s="35">
        <v>25520000</v>
      </c>
      <c r="H256" s="35">
        <f>F256*G256</f>
        <v>25520000</v>
      </c>
      <c r="I256" s="35">
        <v>515000</v>
      </c>
      <c r="J256" s="35">
        <f>H256/I256</f>
        <v>49.553398058252426</v>
      </c>
    </row>
    <row r="257" spans="1:10" ht="15.75" customHeight="1" x14ac:dyDescent="0.2">
      <c r="A257" s="62"/>
      <c r="B257" s="26"/>
      <c r="C257" s="27"/>
      <c r="D257" s="27"/>
      <c r="E257" s="27"/>
      <c r="F257" s="28"/>
      <c r="G257" s="28"/>
      <c r="H257" s="28"/>
      <c r="I257" s="28"/>
      <c r="J257" s="29"/>
    </row>
    <row r="258" spans="1:10" ht="51" x14ac:dyDescent="0.2">
      <c r="A258" s="2">
        <v>105</v>
      </c>
      <c r="B258" s="1" t="s">
        <v>177</v>
      </c>
      <c r="C258" s="2" t="s">
        <v>56</v>
      </c>
      <c r="D258" s="3">
        <v>40249</v>
      </c>
      <c r="E258" s="3">
        <v>40260</v>
      </c>
      <c r="F258" s="24">
        <v>1</v>
      </c>
      <c r="G258" s="35">
        <v>26166120</v>
      </c>
      <c r="H258" s="35">
        <f>F258*G258</f>
        <v>26166120</v>
      </c>
      <c r="I258" s="35">
        <v>515000</v>
      </c>
      <c r="J258" s="35">
        <f>H258/I258</f>
        <v>50.808</v>
      </c>
    </row>
    <row r="259" spans="1:10" ht="15.75" customHeight="1" x14ac:dyDescent="0.2">
      <c r="A259" s="62"/>
      <c r="B259" s="26"/>
      <c r="C259" s="27"/>
      <c r="D259" s="27"/>
      <c r="E259" s="27"/>
      <c r="F259" s="28"/>
      <c r="G259" s="28"/>
      <c r="H259" s="28"/>
      <c r="I259" s="28"/>
      <c r="J259" s="29"/>
    </row>
    <row r="260" spans="1:10" ht="51" x14ac:dyDescent="0.2">
      <c r="A260" s="2">
        <v>106</v>
      </c>
      <c r="B260" s="1" t="s">
        <v>178</v>
      </c>
      <c r="C260" s="2" t="s">
        <v>179</v>
      </c>
      <c r="D260" s="3">
        <v>40249</v>
      </c>
      <c r="E260" s="3">
        <v>40394</v>
      </c>
      <c r="F260" s="24">
        <v>1</v>
      </c>
      <c r="G260" s="35">
        <v>118834963</v>
      </c>
      <c r="H260" s="35">
        <f>F260*G260</f>
        <v>118834963</v>
      </c>
      <c r="I260" s="35">
        <v>515000</v>
      </c>
      <c r="J260" s="35">
        <f>H260/I260</f>
        <v>230.74750097087377</v>
      </c>
    </row>
    <row r="261" spans="1:10" ht="15.75" customHeight="1" x14ac:dyDescent="0.2">
      <c r="A261" s="62"/>
      <c r="B261" s="26"/>
      <c r="C261" s="27"/>
      <c r="D261" s="27"/>
      <c r="E261" s="27"/>
      <c r="F261" s="28"/>
      <c r="G261" s="28"/>
      <c r="H261" s="28"/>
      <c r="I261" s="28"/>
      <c r="J261" s="29"/>
    </row>
    <row r="262" spans="1:10" ht="38.25" x14ac:dyDescent="0.2">
      <c r="A262" s="2">
        <v>107</v>
      </c>
      <c r="B262" s="59" t="s">
        <v>180</v>
      </c>
      <c r="C262" s="2" t="s">
        <v>95</v>
      </c>
      <c r="D262" s="3">
        <v>40226</v>
      </c>
      <c r="E262" s="3">
        <v>40249</v>
      </c>
      <c r="F262" s="24">
        <v>1</v>
      </c>
      <c r="G262" s="35">
        <v>6960000</v>
      </c>
      <c r="H262" s="35">
        <f>G262</f>
        <v>6960000</v>
      </c>
      <c r="I262" s="35">
        <v>515000</v>
      </c>
      <c r="J262" s="35">
        <f>H262/I262</f>
        <v>13.514563106796116</v>
      </c>
    </row>
    <row r="263" spans="1:10" ht="15.75" customHeight="1" x14ac:dyDescent="0.2">
      <c r="A263" s="62"/>
      <c r="B263" s="26"/>
      <c r="C263" s="27"/>
      <c r="D263" s="27"/>
      <c r="E263" s="27"/>
      <c r="F263" s="28"/>
      <c r="G263" s="28"/>
      <c r="H263" s="28"/>
      <c r="I263" s="28"/>
      <c r="J263" s="29"/>
    </row>
    <row r="264" spans="1:10" ht="25.5" x14ac:dyDescent="0.2">
      <c r="A264" s="2">
        <v>108</v>
      </c>
      <c r="B264" s="1" t="s">
        <v>181</v>
      </c>
      <c r="C264" s="2" t="s">
        <v>182</v>
      </c>
      <c r="D264" s="3">
        <v>40252</v>
      </c>
      <c r="E264" s="3">
        <v>40253</v>
      </c>
      <c r="F264" s="24">
        <v>1</v>
      </c>
      <c r="G264" s="35">
        <v>9744000</v>
      </c>
      <c r="H264" s="35">
        <f>F264*G264</f>
        <v>9744000</v>
      </c>
      <c r="I264" s="35">
        <v>515000</v>
      </c>
      <c r="J264" s="35">
        <f>H264/I264</f>
        <v>18.920388349514564</v>
      </c>
    </row>
    <row r="265" spans="1:10" ht="15.75" customHeight="1" x14ac:dyDescent="0.2">
      <c r="A265" s="62"/>
      <c r="B265" s="26"/>
      <c r="C265" s="27"/>
      <c r="D265" s="27"/>
      <c r="E265" s="27"/>
      <c r="F265" s="28"/>
      <c r="G265" s="28"/>
      <c r="H265" s="28"/>
      <c r="I265" s="28"/>
      <c r="J265" s="29"/>
    </row>
    <row r="266" spans="1:10" ht="33.75" customHeight="1" x14ac:dyDescent="0.2">
      <c r="A266" s="21">
        <v>109</v>
      </c>
      <c r="B266" s="1" t="s">
        <v>183</v>
      </c>
      <c r="C266" s="2" t="s">
        <v>182</v>
      </c>
      <c r="D266" s="3">
        <v>40309</v>
      </c>
      <c r="E266" s="3">
        <v>40452</v>
      </c>
      <c r="F266" s="24">
        <v>1</v>
      </c>
      <c r="G266" s="4">
        <v>254857.8</v>
      </c>
      <c r="H266" s="35">
        <f>G266*[1]TCRM!$C$6737</f>
        <v>506738847.20734859</v>
      </c>
      <c r="I266" s="35">
        <v>515000</v>
      </c>
      <c r="J266" s="35">
        <f>H266/I266</f>
        <v>983.95892661621087</v>
      </c>
    </row>
    <row r="267" spans="1:10" ht="15.75" customHeight="1" x14ac:dyDescent="0.2">
      <c r="A267" s="62"/>
      <c r="B267" s="26"/>
      <c r="C267" s="27"/>
      <c r="D267" s="27"/>
      <c r="E267" s="27"/>
      <c r="F267" s="28"/>
      <c r="G267" s="28"/>
      <c r="H267" s="28"/>
      <c r="I267" s="28"/>
      <c r="J267" s="29"/>
    </row>
    <row r="268" spans="1:10" ht="38.25" x14ac:dyDescent="0.2">
      <c r="A268" s="2">
        <v>110</v>
      </c>
      <c r="B268" s="1" t="s">
        <v>184</v>
      </c>
      <c r="C268" s="2" t="s">
        <v>182</v>
      </c>
      <c r="D268" s="3">
        <v>40309</v>
      </c>
      <c r="E268" s="3">
        <v>40589</v>
      </c>
      <c r="F268" s="24">
        <v>1</v>
      </c>
      <c r="G268" s="35">
        <v>1408500600</v>
      </c>
      <c r="H268" s="35">
        <f>F268*G268</f>
        <v>1408500600</v>
      </c>
      <c r="I268" s="35">
        <v>515000</v>
      </c>
      <c r="J268" s="35">
        <f>H268/I268</f>
        <v>2734.9526213592235</v>
      </c>
    </row>
    <row r="269" spans="1:10" ht="15.75" customHeight="1" x14ac:dyDescent="0.2">
      <c r="A269" s="62"/>
      <c r="B269" s="26"/>
      <c r="C269" s="27"/>
      <c r="D269" s="27"/>
      <c r="E269" s="27"/>
      <c r="F269" s="28"/>
      <c r="G269" s="28"/>
      <c r="H269" s="28"/>
      <c r="I269" s="28"/>
      <c r="J269" s="29"/>
    </row>
    <row r="270" spans="1:10" ht="51" x14ac:dyDescent="0.2">
      <c r="A270" s="2">
        <v>111</v>
      </c>
      <c r="B270" s="59" t="s">
        <v>185</v>
      </c>
      <c r="C270" s="2" t="s">
        <v>95</v>
      </c>
      <c r="D270" s="3">
        <v>40310</v>
      </c>
      <c r="E270" s="3">
        <v>40403</v>
      </c>
      <c r="F270" s="24">
        <v>1</v>
      </c>
      <c r="G270" s="35">
        <v>31320000</v>
      </c>
      <c r="H270" s="35">
        <f>G270</f>
        <v>31320000</v>
      </c>
      <c r="I270" s="35">
        <v>515000</v>
      </c>
      <c r="J270" s="35">
        <f>H270/I270</f>
        <v>60.815533980582522</v>
      </c>
    </row>
    <row r="271" spans="1:10" ht="15.75" customHeight="1" x14ac:dyDescent="0.2">
      <c r="A271" s="62"/>
      <c r="B271" s="26"/>
      <c r="C271" s="27"/>
      <c r="D271" s="27"/>
      <c r="E271" s="27"/>
      <c r="F271" s="28"/>
      <c r="G271" s="28"/>
      <c r="H271" s="28"/>
      <c r="I271" s="28"/>
      <c r="J271" s="29"/>
    </row>
    <row r="272" spans="1:10" ht="38.25" x14ac:dyDescent="0.2">
      <c r="A272" s="21">
        <v>112</v>
      </c>
      <c r="B272" s="1" t="s">
        <v>186</v>
      </c>
      <c r="C272" s="2" t="s">
        <v>182</v>
      </c>
      <c r="D272" s="3">
        <v>40322</v>
      </c>
      <c r="E272" s="3">
        <v>40532</v>
      </c>
      <c r="F272" s="24">
        <v>1</v>
      </c>
      <c r="G272" s="4">
        <v>1206262.8999999999</v>
      </c>
      <c r="H272" s="35">
        <f>G272*[1]TCRM!$C$6750</f>
        <v>2410619957.6275997</v>
      </c>
      <c r="I272" s="35">
        <v>515000</v>
      </c>
      <c r="J272" s="35">
        <f>H272/I272</f>
        <v>4680.8154517040775</v>
      </c>
    </row>
    <row r="273" spans="1:10" ht="15.75" customHeight="1" x14ac:dyDescent="0.2">
      <c r="A273" s="62"/>
      <c r="B273" s="26"/>
      <c r="C273" s="27"/>
      <c r="D273" s="27"/>
      <c r="E273" s="27"/>
      <c r="F273" s="28"/>
      <c r="G273" s="28"/>
      <c r="H273" s="28"/>
      <c r="I273" s="28"/>
      <c r="J273" s="29"/>
    </row>
    <row r="274" spans="1:10" ht="38.25" x14ac:dyDescent="0.2">
      <c r="A274" s="21">
        <v>114</v>
      </c>
      <c r="B274" s="1" t="s">
        <v>187</v>
      </c>
      <c r="C274" s="2" t="s">
        <v>95</v>
      </c>
      <c r="D274" s="3">
        <v>40351</v>
      </c>
      <c r="E274" s="3">
        <v>40373</v>
      </c>
      <c r="F274" s="24">
        <v>1</v>
      </c>
      <c r="G274" s="35">
        <v>40824000</v>
      </c>
      <c r="H274" s="35">
        <f>G274</f>
        <v>40824000</v>
      </c>
      <c r="I274" s="35">
        <v>515000</v>
      </c>
      <c r="J274" s="35">
        <f>H274/I274</f>
        <v>79.269902912621362</v>
      </c>
    </row>
    <row r="275" spans="1:10" ht="15.75" customHeight="1" x14ac:dyDescent="0.2">
      <c r="A275" s="62"/>
      <c r="B275" s="26"/>
      <c r="C275" s="27"/>
      <c r="D275" s="27"/>
      <c r="E275" s="27"/>
      <c r="F275" s="28"/>
      <c r="G275" s="28"/>
      <c r="H275" s="28"/>
      <c r="I275" s="28"/>
      <c r="J275" s="29"/>
    </row>
    <row r="276" spans="1:10" ht="51" x14ac:dyDescent="0.2">
      <c r="A276" s="21">
        <v>115</v>
      </c>
      <c r="B276" s="1" t="s">
        <v>188</v>
      </c>
      <c r="C276" s="2" t="s">
        <v>56</v>
      </c>
      <c r="D276" s="3">
        <v>40357</v>
      </c>
      <c r="E276" s="3">
        <v>40373</v>
      </c>
      <c r="F276" s="24">
        <v>1</v>
      </c>
      <c r="G276" s="35">
        <f>1900.36*105620</f>
        <v>200716023.19999999</v>
      </c>
      <c r="H276" s="35">
        <f>F276*G276</f>
        <v>200716023.19999999</v>
      </c>
      <c r="I276" s="35">
        <v>515000</v>
      </c>
      <c r="J276" s="35">
        <f>H276/I276</f>
        <v>389.73985087378639</v>
      </c>
    </row>
    <row r="277" spans="1:10" ht="15.75" customHeight="1" x14ac:dyDescent="0.2">
      <c r="A277" s="62"/>
      <c r="B277" s="26"/>
      <c r="C277" s="27"/>
      <c r="D277" s="27"/>
      <c r="E277" s="27"/>
      <c r="F277" s="28"/>
      <c r="G277" s="28"/>
      <c r="H277" s="28"/>
      <c r="I277" s="28"/>
      <c r="J277" s="29"/>
    </row>
    <row r="278" spans="1:10" ht="48" customHeight="1" x14ac:dyDescent="0.2">
      <c r="A278" s="2">
        <v>116</v>
      </c>
      <c r="B278" s="1" t="s">
        <v>189</v>
      </c>
      <c r="C278" s="2" t="s">
        <v>56</v>
      </c>
      <c r="D278" s="3">
        <v>40437</v>
      </c>
      <c r="E278" s="3">
        <v>40452</v>
      </c>
      <c r="F278" s="24">
        <v>1</v>
      </c>
      <c r="G278" s="35" t="s">
        <v>190</v>
      </c>
      <c r="H278" s="35">
        <f>22823.5*1815</f>
        <v>41424652.5</v>
      </c>
      <c r="I278" s="35">
        <v>515000</v>
      </c>
      <c r="J278" s="35">
        <f>H278/I278</f>
        <v>80.436218446601941</v>
      </c>
    </row>
    <row r="279" spans="1:10" ht="15.75" customHeight="1" x14ac:dyDescent="0.2">
      <c r="A279" s="62"/>
      <c r="B279" s="26"/>
      <c r="C279" s="27"/>
      <c r="D279" s="27"/>
      <c r="E279" s="27"/>
      <c r="F279" s="28"/>
      <c r="G279" s="28"/>
      <c r="H279" s="28"/>
      <c r="I279" s="28"/>
      <c r="J279" s="29"/>
    </row>
    <row r="280" spans="1:10" ht="51" x14ac:dyDescent="0.2">
      <c r="A280" s="2">
        <v>117</v>
      </c>
      <c r="B280" s="1" t="s">
        <v>191</v>
      </c>
      <c r="C280" s="2" t="s">
        <v>56</v>
      </c>
      <c r="D280" s="3">
        <v>40441</v>
      </c>
      <c r="E280" s="3">
        <v>40525</v>
      </c>
      <c r="F280" s="24">
        <v>1</v>
      </c>
      <c r="G280" s="35">
        <v>113507298</v>
      </c>
      <c r="H280" s="35">
        <v>113507298</v>
      </c>
      <c r="I280" s="35">
        <v>515000</v>
      </c>
      <c r="J280" s="35">
        <f>H280/I280</f>
        <v>220.4025203883495</v>
      </c>
    </row>
    <row r="281" spans="1:10" ht="15.75" customHeight="1" x14ac:dyDescent="0.2">
      <c r="A281" s="62"/>
      <c r="B281" s="26"/>
      <c r="C281" s="27"/>
      <c r="D281" s="27"/>
      <c r="E281" s="27"/>
      <c r="F281" s="28"/>
      <c r="G281" s="28"/>
      <c r="H281" s="28"/>
      <c r="I281" s="28"/>
      <c r="J281" s="29"/>
    </row>
    <row r="282" spans="1:10" ht="63.75" customHeight="1" x14ac:dyDescent="0.2">
      <c r="A282" s="21">
        <v>118</v>
      </c>
      <c r="B282" s="1" t="s">
        <v>192</v>
      </c>
      <c r="C282" s="2" t="s">
        <v>56</v>
      </c>
      <c r="D282" s="3">
        <v>40458</v>
      </c>
      <c r="E282" s="3">
        <v>40480</v>
      </c>
      <c r="F282" s="24">
        <v>1</v>
      </c>
      <c r="G282" s="35">
        <v>21985070</v>
      </c>
      <c r="H282" s="35">
        <f>F282*G282</f>
        <v>21985070</v>
      </c>
      <c r="I282" s="35">
        <v>515000</v>
      </c>
      <c r="J282" s="35">
        <f>H282/I282</f>
        <v>42.68945631067961</v>
      </c>
    </row>
    <row r="283" spans="1:10" ht="15.75" customHeight="1" x14ac:dyDescent="0.2">
      <c r="A283" s="62"/>
      <c r="B283" s="26"/>
      <c r="C283" s="27"/>
      <c r="D283" s="27"/>
      <c r="E283" s="27"/>
      <c r="F283" s="28"/>
      <c r="G283" s="28"/>
      <c r="H283" s="28"/>
      <c r="I283" s="28"/>
      <c r="J283" s="29"/>
    </row>
    <row r="284" spans="1:10" ht="64.5" customHeight="1" x14ac:dyDescent="0.2">
      <c r="A284" s="2">
        <v>119</v>
      </c>
      <c r="B284" s="1" t="s">
        <v>193</v>
      </c>
      <c r="C284" s="2" t="s">
        <v>95</v>
      </c>
      <c r="D284" s="3">
        <v>40458</v>
      </c>
      <c r="E284" s="3">
        <v>40471</v>
      </c>
      <c r="F284" s="24">
        <v>1</v>
      </c>
      <c r="G284" s="35">
        <v>55500000</v>
      </c>
      <c r="H284" s="35">
        <f>G284</f>
        <v>55500000</v>
      </c>
      <c r="I284" s="35">
        <v>515000</v>
      </c>
      <c r="J284" s="35">
        <f>H284/I284</f>
        <v>107.76699029126213</v>
      </c>
    </row>
    <row r="285" spans="1:10" ht="15.75" customHeight="1" x14ac:dyDescent="0.2">
      <c r="A285" s="62"/>
      <c r="B285" s="26"/>
      <c r="C285" s="27"/>
      <c r="D285" s="27"/>
      <c r="E285" s="27"/>
      <c r="F285" s="28"/>
      <c r="G285" s="28"/>
      <c r="H285" s="28"/>
      <c r="I285" s="28"/>
      <c r="J285" s="29"/>
    </row>
    <row r="286" spans="1:10" ht="48" customHeight="1" x14ac:dyDescent="0.2">
      <c r="A286" s="2">
        <v>120</v>
      </c>
      <c r="B286" s="1" t="s">
        <v>194</v>
      </c>
      <c r="C286" s="2" t="s">
        <v>162</v>
      </c>
      <c r="D286" s="3">
        <v>40466</v>
      </c>
      <c r="E286" s="3">
        <v>40497</v>
      </c>
      <c r="F286" s="24">
        <v>1</v>
      </c>
      <c r="G286" s="35" t="s">
        <v>195</v>
      </c>
      <c r="H286" s="35">
        <f>47230*1815</f>
        <v>85722450</v>
      </c>
      <c r="I286" s="35">
        <v>515000</v>
      </c>
      <c r="J286" s="35">
        <f>H286/I286</f>
        <v>166.45135922330098</v>
      </c>
    </row>
    <row r="287" spans="1:10" ht="15.75" customHeight="1" x14ac:dyDescent="0.2">
      <c r="A287" s="62"/>
      <c r="B287" s="26"/>
      <c r="C287" s="27"/>
      <c r="D287" s="27"/>
      <c r="E287" s="27"/>
      <c r="F287" s="28"/>
      <c r="G287" s="28"/>
      <c r="H287" s="28"/>
      <c r="I287" s="28"/>
      <c r="J287" s="29"/>
    </row>
    <row r="288" spans="1:10" ht="37.5" customHeight="1" x14ac:dyDescent="0.2">
      <c r="A288" s="2">
        <v>121</v>
      </c>
      <c r="B288" s="1" t="s">
        <v>196</v>
      </c>
      <c r="C288" s="2" t="s">
        <v>197</v>
      </c>
      <c r="D288" s="3">
        <v>40466</v>
      </c>
      <c r="E288" s="3">
        <v>40487</v>
      </c>
      <c r="F288" s="24">
        <v>1</v>
      </c>
      <c r="G288" s="35">
        <v>88051150</v>
      </c>
      <c r="H288" s="35">
        <f>F288*G288</f>
        <v>88051150</v>
      </c>
      <c r="I288" s="35">
        <v>515000</v>
      </c>
      <c r="J288" s="35">
        <f>H288/I288</f>
        <v>170.9731067961165</v>
      </c>
    </row>
    <row r="289" spans="1:13" ht="15.75" customHeight="1" x14ac:dyDescent="0.2">
      <c r="A289" s="62"/>
      <c r="B289" s="26"/>
      <c r="C289" s="27"/>
      <c r="D289" s="27"/>
      <c r="E289" s="27"/>
      <c r="F289" s="28"/>
      <c r="G289" s="28"/>
      <c r="H289" s="28"/>
      <c r="I289" s="28"/>
      <c r="J289" s="29"/>
    </row>
    <row r="290" spans="1:13" ht="33" customHeight="1" x14ac:dyDescent="0.2">
      <c r="A290" s="2">
        <v>122</v>
      </c>
      <c r="B290" s="1" t="s">
        <v>198</v>
      </c>
      <c r="C290" s="2" t="s">
        <v>199</v>
      </c>
      <c r="D290" s="3">
        <v>40469</v>
      </c>
      <c r="E290" s="3">
        <v>40484</v>
      </c>
      <c r="F290" s="24">
        <v>1</v>
      </c>
      <c r="G290" s="35">
        <v>38682520</v>
      </c>
      <c r="H290" s="35">
        <f>F290*G290</f>
        <v>38682520</v>
      </c>
      <c r="I290" s="35">
        <v>515000</v>
      </c>
      <c r="J290" s="35">
        <f>H290/I290</f>
        <v>75.111689320388351</v>
      </c>
    </row>
    <row r="291" spans="1:13" ht="15.75" customHeight="1" x14ac:dyDescent="0.2">
      <c r="A291" s="62"/>
      <c r="B291" s="26"/>
      <c r="C291" s="27"/>
      <c r="D291" s="27"/>
      <c r="E291" s="27"/>
      <c r="F291" s="28"/>
      <c r="G291" s="28"/>
      <c r="H291" s="28"/>
      <c r="I291" s="28"/>
      <c r="J291" s="29"/>
    </row>
    <row r="292" spans="1:13" ht="35.25" customHeight="1" x14ac:dyDescent="0.2">
      <c r="A292" s="2">
        <v>123</v>
      </c>
      <c r="B292" s="1" t="s">
        <v>200</v>
      </c>
      <c r="C292" s="2" t="s">
        <v>95</v>
      </c>
      <c r="D292" s="3">
        <v>40458</v>
      </c>
      <c r="E292" s="3">
        <v>40471</v>
      </c>
      <c r="F292" s="24">
        <v>1</v>
      </c>
      <c r="G292" s="35">
        <v>7636779</v>
      </c>
      <c r="H292" s="35">
        <f>G292</f>
        <v>7636779</v>
      </c>
      <c r="I292" s="35">
        <v>515000</v>
      </c>
      <c r="J292" s="35">
        <f>H292/I292</f>
        <v>14.828697087378641</v>
      </c>
    </row>
    <row r="293" spans="1:13" ht="15.75" customHeight="1" x14ac:dyDescent="0.2">
      <c r="A293" s="62"/>
      <c r="B293" s="26"/>
      <c r="C293" s="27"/>
      <c r="D293" s="27"/>
      <c r="E293" s="27"/>
      <c r="F293" s="28"/>
      <c r="G293" s="28"/>
      <c r="H293" s="28"/>
      <c r="I293" s="28"/>
      <c r="J293" s="29"/>
    </row>
    <row r="294" spans="1:13" ht="39" customHeight="1" x14ac:dyDescent="0.2">
      <c r="A294" s="2">
        <v>124</v>
      </c>
      <c r="B294" s="1" t="s">
        <v>201</v>
      </c>
      <c r="C294" s="2" t="s">
        <v>73</v>
      </c>
      <c r="D294" s="3">
        <v>40492</v>
      </c>
      <c r="E294" s="3">
        <v>40505</v>
      </c>
      <c r="F294" s="24">
        <v>1</v>
      </c>
      <c r="G294" s="35">
        <v>18996960</v>
      </c>
      <c r="H294" s="35">
        <f>F294*G294</f>
        <v>18996960</v>
      </c>
      <c r="I294" s="35">
        <v>515000</v>
      </c>
      <c r="J294" s="35">
        <f>H294/I294</f>
        <v>36.887300970873788</v>
      </c>
      <c r="M294" s="5" t="s">
        <v>202</v>
      </c>
    </row>
    <row r="295" spans="1:13" ht="15.75" customHeight="1" x14ac:dyDescent="0.2">
      <c r="A295" s="62"/>
      <c r="B295" s="26"/>
      <c r="C295" s="27"/>
      <c r="D295" s="27"/>
      <c r="E295" s="27"/>
      <c r="F295" s="28"/>
      <c r="G295" s="28"/>
      <c r="H295" s="28"/>
      <c r="I295" s="28"/>
      <c r="J295" s="29"/>
    </row>
    <row r="296" spans="1:13" ht="51" customHeight="1" x14ac:dyDescent="0.2">
      <c r="A296" s="2">
        <v>125</v>
      </c>
      <c r="B296" s="1" t="s">
        <v>203</v>
      </c>
      <c r="C296" s="2" t="s">
        <v>204</v>
      </c>
      <c r="D296" s="3">
        <v>40476</v>
      </c>
      <c r="E296" s="3">
        <v>40527</v>
      </c>
      <c r="F296" s="24">
        <v>1</v>
      </c>
      <c r="G296" s="35" t="s">
        <v>205</v>
      </c>
      <c r="H296" s="35">
        <f>47230*1815</f>
        <v>85722450</v>
      </c>
      <c r="I296" s="35">
        <v>515000</v>
      </c>
      <c r="J296" s="35">
        <f>H296/I296</f>
        <v>166.45135922330098</v>
      </c>
    </row>
    <row r="297" spans="1:13" ht="15.75" customHeight="1" x14ac:dyDescent="0.2">
      <c r="A297" s="62"/>
      <c r="B297" s="26"/>
      <c r="C297" s="27"/>
      <c r="D297" s="27"/>
      <c r="E297" s="27"/>
      <c r="F297" s="28"/>
      <c r="G297" s="28"/>
      <c r="H297" s="28"/>
      <c r="I297" s="28"/>
      <c r="J297" s="29"/>
    </row>
    <row r="298" spans="1:13" ht="38.25" x14ac:dyDescent="0.2">
      <c r="A298" s="2">
        <v>126</v>
      </c>
      <c r="B298" s="1" t="s">
        <v>206</v>
      </c>
      <c r="C298" s="2" t="s">
        <v>182</v>
      </c>
      <c r="D298" s="3">
        <v>40525</v>
      </c>
      <c r="E298" s="3">
        <v>40816</v>
      </c>
      <c r="F298" s="24">
        <v>1</v>
      </c>
      <c r="G298" s="35">
        <v>588689418</v>
      </c>
      <c r="H298" s="35">
        <f>F298*G298</f>
        <v>588689418</v>
      </c>
      <c r="I298" s="35">
        <v>535600</v>
      </c>
      <c r="J298" s="35">
        <f>H298/I298</f>
        <v>1099.1213928304705</v>
      </c>
    </row>
    <row r="299" spans="1:13" ht="15.75" customHeight="1" x14ac:dyDescent="0.2">
      <c r="A299" s="62"/>
      <c r="B299" s="26"/>
      <c r="C299" s="27"/>
      <c r="D299" s="27"/>
      <c r="E299" s="27"/>
      <c r="F299" s="28"/>
      <c r="G299" s="28"/>
      <c r="H299" s="28"/>
      <c r="I299" s="28"/>
      <c r="J299" s="29"/>
    </row>
    <row r="300" spans="1:13" ht="56.25" customHeight="1" x14ac:dyDescent="0.2">
      <c r="A300" s="2">
        <v>127</v>
      </c>
      <c r="B300" s="1" t="s">
        <v>207</v>
      </c>
      <c r="C300" s="2" t="s">
        <v>73</v>
      </c>
      <c r="D300" s="3">
        <v>40530</v>
      </c>
      <c r="E300" s="3">
        <v>40606</v>
      </c>
      <c r="F300" s="24">
        <v>1</v>
      </c>
      <c r="G300" s="35">
        <f>89320000+4471800</f>
        <v>93791800</v>
      </c>
      <c r="H300" s="35">
        <f>F300*G300</f>
        <v>93791800</v>
      </c>
      <c r="I300" s="35">
        <v>535600</v>
      </c>
      <c r="J300" s="35">
        <f>H300/I300</f>
        <v>175.11538461538461</v>
      </c>
    </row>
    <row r="301" spans="1:13" ht="15.75" customHeight="1" x14ac:dyDescent="0.2">
      <c r="A301" s="62"/>
      <c r="B301" s="26"/>
      <c r="C301" s="27"/>
      <c r="D301" s="27"/>
      <c r="E301" s="27"/>
      <c r="F301" s="28"/>
      <c r="G301" s="28"/>
      <c r="H301" s="28"/>
      <c r="I301" s="28"/>
      <c r="J301" s="29"/>
    </row>
    <row r="302" spans="1:13" ht="38.25" x14ac:dyDescent="0.2">
      <c r="A302" s="2">
        <v>128</v>
      </c>
      <c r="B302" s="1" t="s">
        <v>208</v>
      </c>
      <c r="C302" s="2" t="s">
        <v>95</v>
      </c>
      <c r="D302" s="3">
        <v>40595</v>
      </c>
      <c r="E302" s="3">
        <v>40602</v>
      </c>
      <c r="F302" s="24">
        <v>1</v>
      </c>
      <c r="G302" s="35">
        <v>10672000</v>
      </c>
      <c r="H302" s="35">
        <f>F302*G302</f>
        <v>10672000</v>
      </c>
      <c r="I302" s="35">
        <v>535600</v>
      </c>
      <c r="J302" s="35">
        <f>H302/I302</f>
        <v>19.925317401045557</v>
      </c>
    </row>
    <row r="303" spans="1:13" ht="15.75" customHeight="1" x14ac:dyDescent="0.2">
      <c r="A303" s="62"/>
      <c r="B303" s="26"/>
      <c r="C303" s="27"/>
      <c r="D303" s="27"/>
      <c r="E303" s="27"/>
      <c r="F303" s="28"/>
      <c r="G303" s="28"/>
      <c r="H303" s="28"/>
      <c r="I303" s="28"/>
      <c r="J303" s="29"/>
    </row>
    <row r="304" spans="1:13" ht="36" customHeight="1" x14ac:dyDescent="0.2">
      <c r="A304" s="2">
        <v>129</v>
      </c>
      <c r="B304" s="1" t="s">
        <v>209</v>
      </c>
      <c r="C304" s="2" t="s">
        <v>179</v>
      </c>
      <c r="D304" s="3">
        <v>40596</v>
      </c>
      <c r="E304" s="3">
        <v>40605</v>
      </c>
      <c r="F304" s="24">
        <v>1</v>
      </c>
      <c r="G304" s="35">
        <v>14824800</v>
      </c>
      <c r="H304" s="35">
        <f>F304*G304</f>
        <v>14824800</v>
      </c>
      <c r="I304" s="35">
        <v>535600</v>
      </c>
      <c r="J304" s="35">
        <f>H304/I304</f>
        <v>27.678864824495893</v>
      </c>
    </row>
    <row r="305" spans="1:10" ht="15.75" customHeight="1" x14ac:dyDescent="0.2">
      <c r="A305" s="62"/>
      <c r="B305" s="26"/>
      <c r="C305" s="27"/>
      <c r="D305" s="27"/>
      <c r="E305" s="27"/>
      <c r="F305" s="28"/>
      <c r="G305" s="28"/>
      <c r="H305" s="28"/>
      <c r="I305" s="28"/>
      <c r="J305" s="29"/>
    </row>
    <row r="306" spans="1:10" ht="38.25" x14ac:dyDescent="0.2">
      <c r="A306" s="2">
        <v>130</v>
      </c>
      <c r="B306" s="1" t="s">
        <v>210</v>
      </c>
      <c r="C306" s="2" t="s">
        <v>211</v>
      </c>
      <c r="D306" s="3">
        <v>40600</v>
      </c>
      <c r="E306" s="3">
        <v>40651</v>
      </c>
      <c r="F306" s="24">
        <v>1</v>
      </c>
      <c r="G306" s="35">
        <f>66144*1814.98</f>
        <v>120050037.12</v>
      </c>
      <c r="H306" s="35">
        <f>G306</f>
        <v>120050037.12</v>
      </c>
      <c r="I306" s="35">
        <v>535600</v>
      </c>
      <c r="J306" s="35">
        <f>H306/I306</f>
        <v>224.14121941747572</v>
      </c>
    </row>
    <row r="307" spans="1:10" ht="15.75" customHeight="1" x14ac:dyDescent="0.2">
      <c r="A307" s="62"/>
      <c r="B307" s="26"/>
      <c r="C307" s="27"/>
      <c r="D307" s="27"/>
      <c r="E307" s="27"/>
      <c r="F307" s="28"/>
      <c r="G307" s="28"/>
      <c r="H307" s="28"/>
      <c r="I307" s="28"/>
      <c r="J307" s="29"/>
    </row>
    <row r="308" spans="1:10" ht="38.25" x14ac:dyDescent="0.2">
      <c r="A308" s="2">
        <v>131</v>
      </c>
      <c r="B308" s="1" t="s">
        <v>212</v>
      </c>
      <c r="C308" s="2" t="s">
        <v>73</v>
      </c>
      <c r="D308" s="3">
        <v>40620</v>
      </c>
      <c r="E308" s="3">
        <v>40667</v>
      </c>
      <c r="F308" s="24">
        <v>1</v>
      </c>
      <c r="G308" s="35">
        <f>89320000+4471800+4872000+4471800</f>
        <v>103135600</v>
      </c>
      <c r="H308" s="35">
        <f>F308*G308</f>
        <v>103135600</v>
      </c>
      <c r="I308" s="35">
        <v>535600</v>
      </c>
      <c r="J308" s="35">
        <f>H308/I308</f>
        <v>192.56086631814787</v>
      </c>
    </row>
    <row r="309" spans="1:10" ht="15.75" customHeight="1" x14ac:dyDescent="0.2">
      <c r="A309" s="62"/>
      <c r="B309" s="26"/>
      <c r="C309" s="27"/>
      <c r="D309" s="27"/>
      <c r="E309" s="27"/>
      <c r="F309" s="28"/>
      <c r="G309" s="28"/>
      <c r="H309" s="28"/>
      <c r="I309" s="28"/>
      <c r="J309" s="29"/>
    </row>
    <row r="310" spans="1:10" ht="46.5" customHeight="1" x14ac:dyDescent="0.2">
      <c r="A310" s="2">
        <v>132</v>
      </c>
      <c r="B310" s="1" t="s">
        <v>213</v>
      </c>
      <c r="C310" s="2" t="s">
        <v>162</v>
      </c>
      <c r="D310" s="3">
        <v>40638</v>
      </c>
      <c r="E310" s="3">
        <v>40682</v>
      </c>
      <c r="F310" s="24">
        <v>1</v>
      </c>
      <c r="G310" s="35" t="s">
        <v>214</v>
      </c>
      <c r="H310" s="35">
        <f>10470*1815</f>
        <v>19003050</v>
      </c>
      <c r="I310" s="35">
        <v>535600</v>
      </c>
      <c r="J310" s="35">
        <f>H310/I310</f>
        <v>35.479929051530995</v>
      </c>
    </row>
    <row r="311" spans="1:10" ht="15.75" customHeight="1" x14ac:dyDescent="0.2">
      <c r="A311" s="62"/>
      <c r="B311" s="26"/>
      <c r="C311" s="27"/>
      <c r="D311" s="27"/>
      <c r="E311" s="27"/>
      <c r="F311" s="28"/>
      <c r="G311" s="28"/>
      <c r="H311" s="28"/>
      <c r="I311" s="28"/>
      <c r="J311" s="29"/>
    </row>
    <row r="312" spans="1:10" ht="25.5" x14ac:dyDescent="0.2">
      <c r="A312" s="2">
        <v>133</v>
      </c>
      <c r="B312" s="1" t="s">
        <v>215</v>
      </c>
      <c r="C312" s="2" t="s">
        <v>216</v>
      </c>
      <c r="D312" s="3">
        <v>40591</v>
      </c>
      <c r="E312" s="3">
        <v>40877</v>
      </c>
      <c r="F312" s="24">
        <v>1</v>
      </c>
      <c r="G312" s="35">
        <f>SUM(18057335+65514571)</f>
        <v>83571906</v>
      </c>
      <c r="H312" s="35">
        <f>SUM(18057335+65514571)</f>
        <v>83571906</v>
      </c>
      <c r="I312" s="35">
        <v>535600</v>
      </c>
      <c r="J312" s="35">
        <f>H312/I312</f>
        <v>156.0341784914115</v>
      </c>
    </row>
    <row r="313" spans="1:10" ht="15.75" customHeight="1" x14ac:dyDescent="0.2">
      <c r="A313" s="62"/>
      <c r="B313" s="26"/>
      <c r="C313" s="27"/>
      <c r="D313" s="27"/>
      <c r="E313" s="27"/>
      <c r="F313" s="28"/>
      <c r="G313" s="28"/>
      <c r="H313" s="28"/>
      <c r="I313" s="28"/>
      <c r="J313" s="29"/>
    </row>
    <row r="314" spans="1:10" ht="30.75" customHeight="1" x14ac:dyDescent="0.2">
      <c r="A314" s="21">
        <v>134</v>
      </c>
      <c r="B314" s="1" t="s">
        <v>217</v>
      </c>
      <c r="C314" s="2" t="s">
        <v>218</v>
      </c>
      <c r="D314" s="3">
        <v>40765</v>
      </c>
      <c r="E314" s="3">
        <v>40870</v>
      </c>
      <c r="F314" s="24">
        <v>1</v>
      </c>
      <c r="G314" s="35">
        <v>30000000</v>
      </c>
      <c r="H314" s="35">
        <v>30000000</v>
      </c>
      <c r="I314" s="35">
        <v>535600</v>
      </c>
      <c r="J314" s="35">
        <f>H314/I314</f>
        <v>56.011949215832708</v>
      </c>
    </row>
    <row r="315" spans="1:10" ht="15.75" customHeight="1" x14ac:dyDescent="0.2">
      <c r="A315" s="62"/>
      <c r="B315" s="26"/>
      <c r="C315" s="27"/>
      <c r="D315" s="27"/>
      <c r="E315" s="27"/>
      <c r="F315" s="28"/>
      <c r="G315" s="28"/>
      <c r="H315" s="28"/>
      <c r="I315" s="28"/>
      <c r="J315" s="29"/>
    </row>
    <row r="316" spans="1:10" ht="25.5" x14ac:dyDescent="0.2">
      <c r="A316" s="2">
        <v>135</v>
      </c>
      <c r="B316" s="1" t="s">
        <v>219</v>
      </c>
      <c r="C316" s="2" t="s">
        <v>220</v>
      </c>
      <c r="D316" s="3">
        <v>40773</v>
      </c>
      <c r="E316" s="3">
        <v>40773</v>
      </c>
      <c r="F316" s="24">
        <v>1</v>
      </c>
      <c r="G316" s="35">
        <v>10092000</v>
      </c>
      <c r="H316" s="35">
        <v>10092000</v>
      </c>
      <c r="I316" s="35">
        <v>535600</v>
      </c>
      <c r="J316" s="35">
        <f>H316/I316</f>
        <v>18.842419716206123</v>
      </c>
    </row>
    <row r="317" spans="1:10" ht="15.75" customHeight="1" x14ac:dyDescent="0.2">
      <c r="A317" s="62"/>
      <c r="B317" s="26"/>
      <c r="C317" s="27"/>
      <c r="D317" s="27"/>
      <c r="E317" s="27"/>
      <c r="F317" s="28"/>
      <c r="G317" s="28"/>
      <c r="H317" s="28"/>
      <c r="I317" s="28"/>
      <c r="J317" s="29"/>
    </row>
    <row r="318" spans="1:10" ht="38.25" x14ac:dyDescent="0.2">
      <c r="A318" s="2">
        <v>136</v>
      </c>
      <c r="B318" s="1" t="s">
        <v>221</v>
      </c>
      <c r="C318" s="2" t="s">
        <v>222</v>
      </c>
      <c r="D318" s="3">
        <v>40787</v>
      </c>
      <c r="E318" s="3">
        <v>40828</v>
      </c>
      <c r="F318" s="24">
        <v>1</v>
      </c>
      <c r="G318" s="35">
        <f>59000*1780.26</f>
        <v>105035340</v>
      </c>
      <c r="H318" s="35">
        <f>G318</f>
        <v>105035340</v>
      </c>
      <c r="I318" s="35">
        <v>535600</v>
      </c>
      <c r="J318" s="35">
        <f>H318/I318</f>
        <v>196.10780433159073</v>
      </c>
    </row>
    <row r="319" spans="1:10" ht="15.75" customHeight="1" x14ac:dyDescent="0.2">
      <c r="A319" s="62"/>
      <c r="B319" s="26"/>
      <c r="C319" s="27"/>
      <c r="D319" s="27"/>
      <c r="E319" s="27"/>
      <c r="F319" s="28"/>
      <c r="G319" s="28"/>
      <c r="H319" s="28"/>
      <c r="I319" s="28"/>
      <c r="J319" s="29"/>
    </row>
    <row r="320" spans="1:10" ht="51" x14ac:dyDescent="0.2">
      <c r="A320" s="21">
        <v>137</v>
      </c>
      <c r="B320" s="1" t="s">
        <v>223</v>
      </c>
      <c r="C320" s="2" t="s">
        <v>56</v>
      </c>
      <c r="D320" s="3">
        <v>40787</v>
      </c>
      <c r="E320" s="3">
        <v>40821</v>
      </c>
      <c r="F320" s="24">
        <v>1</v>
      </c>
      <c r="G320" s="35">
        <v>102411900</v>
      </c>
      <c r="H320" s="35">
        <f>F320*G320</f>
        <v>102411900</v>
      </c>
      <c r="I320" s="35">
        <v>535600</v>
      </c>
      <c r="J320" s="35">
        <f>H320/I320</f>
        <v>191.2096713965646</v>
      </c>
    </row>
    <row r="321" spans="1:10" ht="15.75" customHeight="1" x14ac:dyDescent="0.2">
      <c r="A321" s="62"/>
      <c r="B321" s="26"/>
      <c r="C321" s="27"/>
      <c r="D321" s="27"/>
      <c r="E321" s="27"/>
      <c r="F321" s="28"/>
      <c r="G321" s="28"/>
      <c r="H321" s="28"/>
      <c r="I321" s="28"/>
      <c r="J321" s="29"/>
    </row>
    <row r="322" spans="1:10" ht="18" customHeight="1" x14ac:dyDescent="0.2">
      <c r="A322" s="21">
        <v>138</v>
      </c>
      <c r="B322" s="1" t="s">
        <v>224</v>
      </c>
      <c r="C322" s="2" t="s">
        <v>225</v>
      </c>
      <c r="D322" s="3">
        <v>40791</v>
      </c>
      <c r="E322" s="3">
        <v>40792</v>
      </c>
      <c r="F322" s="24">
        <v>1</v>
      </c>
      <c r="G322" s="35">
        <v>25862024</v>
      </c>
      <c r="H322" s="35">
        <v>25862024</v>
      </c>
      <c r="I322" s="35">
        <v>535600</v>
      </c>
      <c r="J322" s="35">
        <f>H322/I322</f>
        <v>48.286079163554895</v>
      </c>
    </row>
    <row r="323" spans="1:10" ht="15.75" customHeight="1" x14ac:dyDescent="0.2">
      <c r="A323" s="62"/>
      <c r="B323" s="26"/>
      <c r="C323" s="27"/>
      <c r="D323" s="27"/>
      <c r="E323" s="27"/>
      <c r="F323" s="28"/>
      <c r="G323" s="28"/>
      <c r="H323" s="28"/>
      <c r="I323" s="28"/>
      <c r="J323" s="29"/>
    </row>
    <row r="324" spans="1:10" ht="25.5" x14ac:dyDescent="0.2">
      <c r="A324" s="21">
        <v>139</v>
      </c>
      <c r="B324" s="1" t="s">
        <v>226</v>
      </c>
      <c r="C324" s="2" t="s">
        <v>227</v>
      </c>
      <c r="D324" s="3">
        <v>40805</v>
      </c>
      <c r="E324" s="3">
        <v>40821</v>
      </c>
      <c r="F324" s="24">
        <v>1</v>
      </c>
      <c r="G324" s="35">
        <f>SUM(11000000+7573279)</f>
        <v>18573279</v>
      </c>
      <c r="H324" s="35">
        <v>11000000</v>
      </c>
      <c r="I324" s="35">
        <v>535600</v>
      </c>
      <c r="J324" s="35">
        <f>H324/I324</f>
        <v>20.537714712471995</v>
      </c>
    </row>
    <row r="325" spans="1:10" ht="15.75" customHeight="1" x14ac:dyDescent="0.2">
      <c r="A325" s="62"/>
      <c r="B325" s="26"/>
      <c r="C325" s="27"/>
      <c r="D325" s="27"/>
      <c r="E325" s="27"/>
      <c r="F325" s="28"/>
      <c r="G325" s="28"/>
      <c r="H325" s="28"/>
      <c r="I325" s="28"/>
      <c r="J325" s="29"/>
    </row>
    <row r="326" spans="1:10" ht="25.5" x14ac:dyDescent="0.2">
      <c r="A326" s="21">
        <v>140</v>
      </c>
      <c r="B326" s="1" t="s">
        <v>228</v>
      </c>
      <c r="C326" s="2" t="s">
        <v>227</v>
      </c>
      <c r="D326" s="3">
        <v>40806</v>
      </c>
      <c r="E326" s="3">
        <v>40807</v>
      </c>
      <c r="F326" s="24">
        <v>1</v>
      </c>
      <c r="G326" s="35">
        <v>3820000</v>
      </c>
      <c r="H326" s="35">
        <v>3820000</v>
      </c>
      <c r="I326" s="35">
        <v>535600</v>
      </c>
      <c r="J326" s="35">
        <f>H326/I326</f>
        <v>7.1321882001493648</v>
      </c>
    </row>
    <row r="327" spans="1:10" ht="15.75" customHeight="1" x14ac:dyDescent="0.2">
      <c r="A327" s="62"/>
      <c r="B327" s="26"/>
      <c r="C327" s="27"/>
      <c r="D327" s="27"/>
      <c r="E327" s="27"/>
      <c r="F327" s="28"/>
      <c r="G327" s="28"/>
      <c r="H327" s="28"/>
      <c r="I327" s="28"/>
      <c r="J327" s="29"/>
    </row>
    <row r="328" spans="1:10" ht="20.25" customHeight="1" x14ac:dyDescent="0.2">
      <c r="A328" s="21">
        <v>141</v>
      </c>
      <c r="B328" s="1" t="s">
        <v>229</v>
      </c>
      <c r="C328" s="2" t="s">
        <v>230</v>
      </c>
      <c r="D328" s="3">
        <v>40808</v>
      </c>
      <c r="E328" s="3">
        <v>40808</v>
      </c>
      <c r="F328" s="24">
        <v>1</v>
      </c>
      <c r="G328" s="35">
        <v>1682000</v>
      </c>
      <c r="H328" s="35">
        <v>1682000</v>
      </c>
      <c r="I328" s="35">
        <v>535600</v>
      </c>
      <c r="J328" s="35">
        <f>H328/I328</f>
        <v>3.140403286034354</v>
      </c>
    </row>
    <row r="329" spans="1:10" ht="15.75" customHeight="1" x14ac:dyDescent="0.2">
      <c r="A329" s="62"/>
      <c r="B329" s="26"/>
      <c r="C329" s="27"/>
      <c r="D329" s="27"/>
      <c r="E329" s="27"/>
      <c r="F329" s="28"/>
      <c r="G329" s="28"/>
      <c r="H329" s="28"/>
      <c r="I329" s="28"/>
      <c r="J329" s="29"/>
    </row>
    <row r="330" spans="1:10" ht="32.25" customHeight="1" x14ac:dyDescent="0.2">
      <c r="A330" s="21">
        <v>142</v>
      </c>
      <c r="B330" s="1" t="s">
        <v>231</v>
      </c>
      <c r="C330" s="2" t="s">
        <v>232</v>
      </c>
      <c r="D330" s="3">
        <v>40788</v>
      </c>
      <c r="E330" s="3">
        <v>40813</v>
      </c>
      <c r="F330" s="24">
        <v>1</v>
      </c>
      <c r="G330" s="35">
        <v>4142592</v>
      </c>
      <c r="H330" s="35">
        <v>4142592</v>
      </c>
      <c r="I330" s="35">
        <v>535600</v>
      </c>
      <c r="J330" s="35">
        <f>H330/I330</f>
        <v>7.7344884241971616</v>
      </c>
    </row>
    <row r="331" spans="1:10" ht="15.75" customHeight="1" x14ac:dyDescent="0.2">
      <c r="A331" s="62"/>
      <c r="B331" s="26"/>
      <c r="C331" s="27"/>
      <c r="D331" s="27"/>
      <c r="E331" s="27"/>
      <c r="F331" s="28"/>
      <c r="G331" s="28"/>
      <c r="H331" s="28"/>
      <c r="I331" s="28"/>
      <c r="J331" s="29"/>
    </row>
    <row r="332" spans="1:10" ht="27.75" customHeight="1" x14ac:dyDescent="0.2">
      <c r="A332" s="21">
        <v>143</v>
      </c>
      <c r="B332" s="1" t="s">
        <v>233</v>
      </c>
      <c r="C332" s="2" t="s">
        <v>234</v>
      </c>
      <c r="D332" s="3">
        <v>40831</v>
      </c>
      <c r="E332" s="3">
        <v>40841</v>
      </c>
      <c r="F332" s="24">
        <v>1</v>
      </c>
      <c r="G332" s="35">
        <v>62797185</v>
      </c>
      <c r="H332" s="35">
        <v>62797185</v>
      </c>
      <c r="I332" s="35">
        <v>535600</v>
      </c>
      <c r="J332" s="35">
        <f>H332/I332</f>
        <v>117.24642457057506</v>
      </c>
    </row>
    <row r="333" spans="1:10" ht="15.75" customHeight="1" x14ac:dyDescent="0.2">
      <c r="A333" s="62"/>
      <c r="B333" s="26"/>
      <c r="C333" s="27"/>
      <c r="D333" s="27"/>
      <c r="E333" s="27"/>
      <c r="F333" s="28"/>
      <c r="G333" s="28"/>
      <c r="H333" s="28"/>
      <c r="I333" s="28"/>
      <c r="J333" s="29"/>
    </row>
    <row r="334" spans="1:10" ht="40.5" customHeight="1" x14ac:dyDescent="0.2">
      <c r="A334" s="21">
        <v>144</v>
      </c>
      <c r="B334" s="1" t="s">
        <v>235</v>
      </c>
      <c r="C334" s="2" t="s">
        <v>236</v>
      </c>
      <c r="D334" s="3">
        <v>40827</v>
      </c>
      <c r="E334" s="3">
        <v>40848</v>
      </c>
      <c r="F334" s="24">
        <v>1</v>
      </c>
      <c r="G334" s="35" t="s">
        <v>237</v>
      </c>
      <c r="H334" s="35">
        <f>13000*1931.64</f>
        <v>25111320</v>
      </c>
      <c r="I334" s="35">
        <v>535600</v>
      </c>
      <c r="J334" s="35">
        <f>H334/I334</f>
        <v>46.884466019417474</v>
      </c>
    </row>
    <row r="335" spans="1:10" ht="15.75" customHeight="1" x14ac:dyDescent="0.2">
      <c r="A335" s="62"/>
      <c r="B335" s="26"/>
      <c r="C335" s="27"/>
      <c r="D335" s="27"/>
      <c r="E335" s="27"/>
      <c r="F335" s="28"/>
      <c r="G335" s="28"/>
      <c r="H335" s="28"/>
      <c r="I335" s="28"/>
      <c r="J335" s="29"/>
    </row>
    <row r="336" spans="1:10" ht="25.5" x14ac:dyDescent="0.2">
      <c r="A336" s="21">
        <v>145</v>
      </c>
      <c r="B336" s="1" t="s">
        <v>238</v>
      </c>
      <c r="C336" s="2" t="s">
        <v>234</v>
      </c>
      <c r="D336" s="3">
        <v>40836</v>
      </c>
      <c r="E336" s="3">
        <v>40865</v>
      </c>
      <c r="F336" s="24">
        <v>1</v>
      </c>
      <c r="G336" s="35">
        <v>36500000</v>
      </c>
      <c r="H336" s="35">
        <v>36500000</v>
      </c>
      <c r="I336" s="35">
        <v>535600</v>
      </c>
      <c r="J336" s="35">
        <f>H336/I336</f>
        <v>68.147871545929803</v>
      </c>
    </row>
    <row r="337" spans="1:10" ht="15.75" customHeight="1" x14ac:dyDescent="0.2">
      <c r="A337" s="62"/>
      <c r="B337" s="26"/>
      <c r="C337" s="27"/>
      <c r="D337" s="27"/>
      <c r="E337" s="27"/>
      <c r="F337" s="28"/>
      <c r="G337" s="28"/>
      <c r="H337" s="28"/>
      <c r="I337" s="28"/>
      <c r="J337" s="29"/>
    </row>
    <row r="338" spans="1:10" ht="33" customHeight="1" x14ac:dyDescent="0.2">
      <c r="A338" s="21">
        <v>146</v>
      </c>
      <c r="B338" s="1" t="s">
        <v>239</v>
      </c>
      <c r="C338" s="2" t="s">
        <v>240</v>
      </c>
      <c r="D338" s="3">
        <v>40836</v>
      </c>
      <c r="E338" s="3">
        <v>40869</v>
      </c>
      <c r="F338" s="24">
        <v>1</v>
      </c>
      <c r="G338" s="35">
        <v>10107466</v>
      </c>
      <c r="H338" s="35">
        <v>10107466</v>
      </c>
      <c r="I338" s="35">
        <v>535600</v>
      </c>
      <c r="J338" s="35">
        <f>H338/I338</f>
        <v>18.87129574309186</v>
      </c>
    </row>
    <row r="339" spans="1:10" ht="15.75" customHeight="1" x14ac:dyDescent="0.2">
      <c r="A339" s="62"/>
      <c r="B339" s="26"/>
      <c r="C339" s="27"/>
      <c r="D339" s="27"/>
      <c r="E339" s="27"/>
      <c r="F339" s="28"/>
      <c r="G339" s="28"/>
      <c r="H339" s="28"/>
      <c r="I339" s="28"/>
      <c r="J339" s="29"/>
    </row>
    <row r="340" spans="1:10" ht="42" customHeight="1" x14ac:dyDescent="0.2">
      <c r="A340" s="21">
        <v>147</v>
      </c>
      <c r="B340" s="1" t="s">
        <v>241</v>
      </c>
      <c r="C340" s="2" t="s">
        <v>242</v>
      </c>
      <c r="D340" s="3">
        <v>40835</v>
      </c>
      <c r="E340" s="3">
        <v>40899</v>
      </c>
      <c r="F340" s="24">
        <v>1</v>
      </c>
      <c r="G340" s="35">
        <v>30589200</v>
      </c>
      <c r="H340" s="35">
        <v>30589200</v>
      </c>
      <c r="I340" s="35">
        <v>535600</v>
      </c>
      <c r="J340" s="35">
        <f>H340/I340</f>
        <v>57.112023898431666</v>
      </c>
    </row>
    <row r="341" spans="1:10" ht="15.75" customHeight="1" x14ac:dyDescent="0.2">
      <c r="A341" s="62"/>
      <c r="B341" s="26"/>
      <c r="C341" s="27"/>
      <c r="D341" s="27"/>
      <c r="E341" s="27"/>
      <c r="F341" s="28"/>
      <c r="G341" s="28"/>
      <c r="H341" s="28"/>
      <c r="I341" s="28"/>
      <c r="J341" s="29"/>
    </row>
    <row r="342" spans="1:10" ht="38.25" x14ac:dyDescent="0.2">
      <c r="A342" s="2">
        <v>148</v>
      </c>
      <c r="B342" s="1" t="s">
        <v>243</v>
      </c>
      <c r="C342" s="2" t="s">
        <v>244</v>
      </c>
      <c r="D342" s="3">
        <v>40863</v>
      </c>
      <c r="E342" s="3">
        <v>40897</v>
      </c>
      <c r="F342" s="24">
        <v>1</v>
      </c>
      <c r="G342" s="35">
        <v>168139912</v>
      </c>
      <c r="H342" s="35">
        <v>168139912</v>
      </c>
      <c r="I342" s="35">
        <v>535600</v>
      </c>
      <c r="J342" s="35">
        <f>H342/I342</f>
        <v>313.92814040328602</v>
      </c>
    </row>
    <row r="343" spans="1:10" ht="15.75" customHeight="1" x14ac:dyDescent="0.2">
      <c r="A343" s="62"/>
      <c r="B343" s="26"/>
      <c r="C343" s="27"/>
      <c r="D343" s="27"/>
      <c r="E343" s="27"/>
      <c r="F343" s="28"/>
      <c r="G343" s="28"/>
      <c r="H343" s="28"/>
      <c r="I343" s="28"/>
      <c r="J343" s="29"/>
    </row>
    <row r="344" spans="1:10" ht="114" customHeight="1" x14ac:dyDescent="0.2">
      <c r="A344" s="2">
        <v>149</v>
      </c>
      <c r="B344" s="1" t="s">
        <v>245</v>
      </c>
      <c r="C344" s="2" t="s">
        <v>246</v>
      </c>
      <c r="D344" s="3">
        <v>40920</v>
      </c>
      <c r="E344" s="3">
        <v>41076</v>
      </c>
      <c r="F344" s="24">
        <v>1</v>
      </c>
      <c r="G344" s="35">
        <v>324590763</v>
      </c>
      <c r="H344" s="35">
        <f>G344</f>
        <v>324590763</v>
      </c>
      <c r="I344" s="35">
        <v>566700</v>
      </c>
      <c r="J344" s="35">
        <f>H344/I344</f>
        <v>572.77353626257275</v>
      </c>
    </row>
    <row r="345" spans="1:10" ht="15.75" customHeight="1" x14ac:dyDescent="0.2">
      <c r="A345" s="62"/>
      <c r="B345" s="26"/>
      <c r="C345" s="27"/>
      <c r="D345" s="27"/>
      <c r="E345" s="27"/>
      <c r="F345" s="28"/>
      <c r="G345" s="28"/>
      <c r="H345" s="28"/>
      <c r="I345" s="28"/>
      <c r="J345" s="29"/>
    </row>
    <row r="346" spans="1:10" ht="38.25" x14ac:dyDescent="0.2">
      <c r="A346" s="2">
        <v>150</v>
      </c>
      <c r="B346" s="1" t="s">
        <v>247</v>
      </c>
      <c r="C346" s="2" t="s">
        <v>211</v>
      </c>
      <c r="D346" s="3">
        <v>40918</v>
      </c>
      <c r="E346" s="3">
        <v>40940</v>
      </c>
      <c r="F346" s="24">
        <v>1</v>
      </c>
      <c r="G346" s="35">
        <v>42500000</v>
      </c>
      <c r="H346" s="35">
        <f>G346</f>
        <v>42500000</v>
      </c>
      <c r="I346" s="35">
        <v>566700</v>
      </c>
      <c r="J346" s="35">
        <f>H346/I346</f>
        <v>74.995588494794418</v>
      </c>
    </row>
    <row r="347" spans="1:10" ht="15.75" customHeight="1" x14ac:dyDescent="0.2">
      <c r="A347" s="62"/>
      <c r="B347" s="26"/>
      <c r="C347" s="27"/>
      <c r="D347" s="27"/>
      <c r="E347" s="27"/>
      <c r="F347" s="28"/>
      <c r="G347" s="28"/>
      <c r="H347" s="28"/>
      <c r="I347" s="28"/>
      <c r="J347" s="29"/>
    </row>
    <row r="348" spans="1:10" ht="38.25" x14ac:dyDescent="0.2">
      <c r="A348" s="2">
        <v>151</v>
      </c>
      <c r="B348" s="1" t="s">
        <v>248</v>
      </c>
      <c r="C348" s="2" t="s">
        <v>249</v>
      </c>
      <c r="D348" s="3">
        <v>40964</v>
      </c>
      <c r="E348" s="3">
        <v>40969</v>
      </c>
      <c r="F348" s="24">
        <v>1</v>
      </c>
      <c r="G348" s="35">
        <v>13163330</v>
      </c>
      <c r="H348" s="35">
        <f>G348</f>
        <v>13163330</v>
      </c>
      <c r="I348" s="35">
        <v>566700</v>
      </c>
      <c r="J348" s="35">
        <f>H348/I348</f>
        <v>23.228039527086644</v>
      </c>
    </row>
    <row r="349" spans="1:10" ht="15.75" customHeight="1" x14ac:dyDescent="0.2">
      <c r="A349" s="62"/>
      <c r="B349" s="26"/>
      <c r="C349" s="27"/>
      <c r="D349" s="27"/>
      <c r="E349" s="27"/>
      <c r="F349" s="28"/>
      <c r="G349" s="28"/>
      <c r="H349" s="28"/>
      <c r="I349" s="28"/>
      <c r="J349" s="29"/>
    </row>
    <row r="350" spans="1:10" ht="33.75" customHeight="1" x14ac:dyDescent="0.2">
      <c r="A350" s="2">
        <v>152</v>
      </c>
      <c r="B350" s="1" t="s">
        <v>250</v>
      </c>
      <c r="C350" s="2" t="s">
        <v>251</v>
      </c>
      <c r="D350" s="3">
        <v>41016</v>
      </c>
      <c r="E350" s="3">
        <v>41075</v>
      </c>
      <c r="F350" s="24">
        <v>1</v>
      </c>
      <c r="G350" s="35">
        <v>323239104</v>
      </c>
      <c r="H350" s="35">
        <f>G350</f>
        <v>323239104</v>
      </c>
      <c r="I350" s="35">
        <v>566700</v>
      </c>
      <c r="J350" s="35">
        <f>H350/I350</f>
        <v>570.38839597670722</v>
      </c>
    </row>
    <row r="351" spans="1:10" ht="15.75" customHeight="1" x14ac:dyDescent="0.2">
      <c r="A351" s="62"/>
      <c r="B351" s="26"/>
      <c r="C351" s="27"/>
      <c r="D351" s="27"/>
      <c r="E351" s="27"/>
      <c r="F351" s="28"/>
      <c r="G351" s="28"/>
      <c r="H351" s="28"/>
      <c r="I351" s="28"/>
      <c r="J351" s="29"/>
    </row>
    <row r="352" spans="1:10" ht="27" customHeight="1" x14ac:dyDescent="0.2">
      <c r="A352" s="2">
        <v>153</v>
      </c>
      <c r="B352" s="1" t="s">
        <v>252</v>
      </c>
      <c r="C352" s="2" t="s">
        <v>253</v>
      </c>
      <c r="D352" s="3">
        <v>41016</v>
      </c>
      <c r="E352" s="3">
        <v>41026</v>
      </c>
      <c r="F352" s="24">
        <v>1</v>
      </c>
      <c r="G352" s="35">
        <v>13163330</v>
      </c>
      <c r="H352" s="35">
        <f>G352</f>
        <v>13163330</v>
      </c>
      <c r="I352" s="35">
        <v>566700</v>
      </c>
      <c r="J352" s="35">
        <f>H352/I352</f>
        <v>23.228039527086644</v>
      </c>
    </row>
    <row r="353" spans="1:10" ht="15.75" customHeight="1" x14ac:dyDescent="0.2">
      <c r="A353" s="62"/>
      <c r="B353" s="26"/>
      <c r="C353" s="27"/>
      <c r="D353" s="27"/>
      <c r="E353" s="27"/>
      <c r="F353" s="28"/>
      <c r="G353" s="28"/>
      <c r="H353" s="28"/>
      <c r="I353" s="28"/>
      <c r="J353" s="29"/>
    </row>
    <row r="354" spans="1:10" ht="26.25" customHeight="1" x14ac:dyDescent="0.2">
      <c r="A354" s="2">
        <v>154</v>
      </c>
      <c r="B354" s="1" t="s">
        <v>254</v>
      </c>
      <c r="C354" s="2" t="s">
        <v>255</v>
      </c>
      <c r="D354" s="3">
        <v>41053</v>
      </c>
      <c r="E354" s="3">
        <v>41060</v>
      </c>
      <c r="F354" s="24">
        <v>1</v>
      </c>
      <c r="G354" s="35">
        <v>7673400</v>
      </c>
      <c r="H354" s="35">
        <f>G354</f>
        <v>7673400</v>
      </c>
      <c r="I354" s="35">
        <v>566700</v>
      </c>
      <c r="J354" s="35">
        <f>H354/I354</f>
        <v>13.540497617787189</v>
      </c>
    </row>
    <row r="355" spans="1:10" ht="15.75" customHeight="1" x14ac:dyDescent="0.2">
      <c r="A355" s="62"/>
      <c r="B355" s="26"/>
      <c r="C355" s="27"/>
      <c r="D355" s="27"/>
      <c r="E355" s="27"/>
      <c r="F355" s="28"/>
      <c r="G355" s="28"/>
      <c r="H355" s="28"/>
      <c r="I355" s="28"/>
      <c r="J355" s="29"/>
    </row>
    <row r="356" spans="1:10" ht="38.25" x14ac:dyDescent="0.2">
      <c r="A356" s="2">
        <v>155</v>
      </c>
      <c r="B356" s="1" t="s">
        <v>256</v>
      </c>
      <c r="C356" s="2" t="s">
        <v>246</v>
      </c>
      <c r="D356" s="3">
        <v>41079</v>
      </c>
      <c r="E356" s="3">
        <v>41188</v>
      </c>
      <c r="F356" s="24">
        <v>1</v>
      </c>
      <c r="G356" s="35">
        <v>348000000</v>
      </c>
      <c r="H356" s="35">
        <f>G356</f>
        <v>348000000</v>
      </c>
      <c r="I356" s="35">
        <v>566700</v>
      </c>
      <c r="J356" s="35">
        <f>H356/I356</f>
        <v>614.08152461619909</v>
      </c>
    </row>
    <row r="357" spans="1:10" ht="15.75" customHeight="1" x14ac:dyDescent="0.2">
      <c r="A357" s="62"/>
      <c r="B357" s="26"/>
      <c r="C357" s="27"/>
      <c r="D357" s="27"/>
      <c r="E357" s="27"/>
      <c r="F357" s="28"/>
      <c r="G357" s="28"/>
      <c r="H357" s="28"/>
      <c r="I357" s="28"/>
      <c r="J357" s="29"/>
    </row>
    <row r="358" spans="1:10" ht="25.5" x14ac:dyDescent="0.2">
      <c r="A358" s="2">
        <v>156</v>
      </c>
      <c r="B358" s="1" t="s">
        <v>257</v>
      </c>
      <c r="C358" s="2" t="s">
        <v>251</v>
      </c>
      <c r="D358" s="3">
        <v>41072</v>
      </c>
      <c r="E358" s="3">
        <v>41114</v>
      </c>
      <c r="F358" s="24">
        <v>1</v>
      </c>
      <c r="G358" s="35">
        <v>4234000</v>
      </c>
      <c r="H358" s="35">
        <f>G358</f>
        <v>4234000</v>
      </c>
      <c r="I358" s="35">
        <v>566700</v>
      </c>
      <c r="J358" s="35">
        <f>H358/I358</f>
        <v>7.4713252161637547</v>
      </c>
    </row>
    <row r="359" spans="1:10" ht="15.75" customHeight="1" x14ac:dyDescent="0.2">
      <c r="A359" s="62"/>
      <c r="B359" s="26"/>
      <c r="C359" s="27"/>
      <c r="D359" s="27"/>
      <c r="E359" s="27"/>
      <c r="F359" s="28"/>
      <c r="G359" s="28"/>
      <c r="H359" s="28"/>
      <c r="I359" s="28"/>
      <c r="J359" s="29"/>
    </row>
    <row r="360" spans="1:10" ht="51" x14ac:dyDescent="0.2">
      <c r="A360" s="21">
        <v>157</v>
      </c>
      <c r="B360" s="1" t="s">
        <v>258</v>
      </c>
      <c r="C360" s="2" t="s">
        <v>56</v>
      </c>
      <c r="D360" s="3">
        <v>41096</v>
      </c>
      <c r="E360" s="3">
        <v>41124</v>
      </c>
      <c r="F360" s="24">
        <v>1</v>
      </c>
      <c r="G360" s="35">
        <v>102411900</v>
      </c>
      <c r="H360" s="35">
        <f>F360*G360</f>
        <v>102411900</v>
      </c>
      <c r="I360" s="35">
        <v>566700</v>
      </c>
      <c r="J360" s="35">
        <f>H360/I360</f>
        <v>180.71625198517734</v>
      </c>
    </row>
    <row r="361" spans="1:10" ht="15.75" customHeight="1" x14ac:dyDescent="0.2">
      <c r="A361" s="62"/>
      <c r="B361" s="26"/>
      <c r="C361" s="27"/>
      <c r="D361" s="27"/>
      <c r="E361" s="27"/>
      <c r="F361" s="28"/>
      <c r="G361" s="28"/>
      <c r="H361" s="28"/>
      <c r="I361" s="28"/>
      <c r="J361" s="29"/>
    </row>
    <row r="362" spans="1:10" ht="38.25" x14ac:dyDescent="0.2">
      <c r="A362" s="21">
        <v>158</v>
      </c>
      <c r="B362" s="1" t="s">
        <v>259</v>
      </c>
      <c r="C362" s="2" t="s">
        <v>260</v>
      </c>
      <c r="D362" s="3">
        <v>41120</v>
      </c>
      <c r="E362" s="3">
        <v>41123</v>
      </c>
      <c r="F362" s="24">
        <v>1</v>
      </c>
      <c r="G362" s="35">
        <v>40597131</v>
      </c>
      <c r="H362" s="35">
        <v>25862024</v>
      </c>
      <c r="I362" s="35">
        <v>566700</v>
      </c>
      <c r="J362" s="35">
        <f>H362/I362</f>
        <v>45.636181401094056</v>
      </c>
    </row>
    <row r="363" spans="1:10" ht="15.75" customHeight="1" x14ac:dyDescent="0.2">
      <c r="A363" s="62"/>
      <c r="B363" s="26"/>
      <c r="C363" s="27"/>
      <c r="D363" s="27"/>
      <c r="E363" s="27"/>
      <c r="F363" s="28"/>
      <c r="G363" s="28"/>
      <c r="H363" s="28"/>
      <c r="I363" s="28"/>
      <c r="J363" s="29"/>
    </row>
    <row r="364" spans="1:10" ht="26.25" customHeight="1" x14ac:dyDescent="0.2">
      <c r="A364" s="21">
        <v>159</v>
      </c>
      <c r="B364" s="1" t="s">
        <v>261</v>
      </c>
      <c r="C364" s="2" t="s">
        <v>260</v>
      </c>
      <c r="D364" s="3">
        <v>41131</v>
      </c>
      <c r="E364" s="3">
        <v>41146</v>
      </c>
      <c r="F364" s="24">
        <v>1</v>
      </c>
      <c r="G364" s="35">
        <v>3480000</v>
      </c>
      <c r="H364" s="35">
        <v>25862024</v>
      </c>
      <c r="I364" s="35">
        <v>566700</v>
      </c>
      <c r="J364" s="35">
        <f>H364/I364</f>
        <v>45.636181401094056</v>
      </c>
    </row>
    <row r="365" spans="1:10" ht="15.75" customHeight="1" x14ac:dyDescent="0.2">
      <c r="A365" s="62"/>
      <c r="B365" s="26"/>
      <c r="C365" s="27"/>
      <c r="D365" s="27"/>
      <c r="E365" s="27"/>
      <c r="F365" s="28"/>
      <c r="G365" s="28"/>
      <c r="H365" s="28"/>
      <c r="I365" s="28"/>
      <c r="J365" s="29"/>
    </row>
    <row r="366" spans="1:10" ht="38.25" x14ac:dyDescent="0.2">
      <c r="A366" s="2">
        <v>160</v>
      </c>
      <c r="B366" s="1" t="s">
        <v>262</v>
      </c>
      <c r="C366" s="2" t="s">
        <v>95</v>
      </c>
      <c r="D366" s="3">
        <v>41132</v>
      </c>
      <c r="E366" s="3">
        <v>41155</v>
      </c>
      <c r="F366" s="24">
        <v>1</v>
      </c>
      <c r="G366" s="35">
        <v>15993720</v>
      </c>
      <c r="H366" s="35">
        <f>G366</f>
        <v>15993720</v>
      </c>
      <c r="I366" s="35">
        <v>566700</v>
      </c>
      <c r="J366" s="35">
        <f>H366/I366</f>
        <v>28.222551614610904</v>
      </c>
    </row>
    <row r="367" spans="1:10" ht="15.75" customHeight="1" x14ac:dyDescent="0.2">
      <c r="A367" s="62"/>
      <c r="B367" s="26"/>
      <c r="C367" s="27"/>
      <c r="D367" s="27"/>
      <c r="E367" s="27"/>
      <c r="F367" s="28"/>
      <c r="G367" s="28"/>
      <c r="H367" s="28"/>
      <c r="I367" s="28"/>
      <c r="J367" s="29"/>
    </row>
    <row r="368" spans="1:10" ht="38.25" x14ac:dyDescent="0.2">
      <c r="A368" s="2">
        <v>161</v>
      </c>
      <c r="B368" s="1" t="s">
        <v>263</v>
      </c>
      <c r="C368" s="2" t="s">
        <v>95</v>
      </c>
      <c r="D368" s="3">
        <v>41130</v>
      </c>
      <c r="E368" s="3">
        <v>41155</v>
      </c>
      <c r="F368" s="24">
        <v>1</v>
      </c>
      <c r="G368" s="35">
        <v>29962800</v>
      </c>
      <c r="H368" s="35">
        <f>G368</f>
        <v>29962800</v>
      </c>
      <c r="I368" s="35">
        <v>566700</v>
      </c>
      <c r="J368" s="35">
        <f>H368/I368</f>
        <v>52.872419269454738</v>
      </c>
    </row>
    <row r="369" spans="1:10" ht="15.75" customHeight="1" x14ac:dyDescent="0.2">
      <c r="A369" s="62"/>
      <c r="B369" s="26"/>
      <c r="C369" s="27"/>
      <c r="D369" s="27"/>
      <c r="E369" s="27"/>
      <c r="F369" s="28"/>
      <c r="G369" s="28"/>
      <c r="H369" s="28"/>
      <c r="I369" s="28"/>
      <c r="J369" s="29"/>
    </row>
    <row r="370" spans="1:10" ht="38.25" x14ac:dyDescent="0.2">
      <c r="A370" s="2">
        <v>162</v>
      </c>
      <c r="B370" s="1" t="s">
        <v>264</v>
      </c>
      <c r="C370" s="2" t="s">
        <v>147</v>
      </c>
      <c r="D370" s="3">
        <v>41148</v>
      </c>
      <c r="E370" s="3">
        <v>41183</v>
      </c>
      <c r="F370" s="24">
        <v>1</v>
      </c>
      <c r="G370" s="35">
        <v>35000000</v>
      </c>
      <c r="H370" s="35">
        <f>G370*F370</f>
        <v>35000000</v>
      </c>
      <c r="I370" s="35">
        <v>566700</v>
      </c>
      <c r="J370" s="35">
        <f>H370/I370</f>
        <v>61.761072878065995</v>
      </c>
    </row>
    <row r="371" spans="1:10" ht="15.75" customHeight="1" x14ac:dyDescent="0.2">
      <c r="A371" s="62"/>
      <c r="B371" s="26"/>
      <c r="C371" s="27"/>
      <c r="D371" s="27"/>
      <c r="E371" s="27"/>
      <c r="F371" s="28"/>
      <c r="G371" s="28"/>
      <c r="H371" s="28"/>
      <c r="I371" s="28"/>
      <c r="J371" s="29"/>
    </row>
    <row r="372" spans="1:10" ht="38.25" x14ac:dyDescent="0.2">
      <c r="A372" s="2">
        <v>163</v>
      </c>
      <c r="B372" s="1" t="s">
        <v>265</v>
      </c>
      <c r="C372" s="2" t="s">
        <v>95</v>
      </c>
      <c r="D372" s="3">
        <v>41170</v>
      </c>
      <c r="E372" s="3">
        <v>41194</v>
      </c>
      <c r="F372" s="24">
        <v>1</v>
      </c>
      <c r="G372" s="35">
        <v>15993720</v>
      </c>
      <c r="H372" s="35">
        <f>G372</f>
        <v>15993720</v>
      </c>
      <c r="I372" s="35">
        <v>566700</v>
      </c>
      <c r="J372" s="35">
        <f>H372/I372</f>
        <v>28.222551614610904</v>
      </c>
    </row>
    <row r="373" spans="1:10" ht="15.75" customHeight="1" x14ac:dyDescent="0.2">
      <c r="A373" s="62"/>
      <c r="B373" s="26"/>
      <c r="C373" s="27"/>
      <c r="D373" s="27"/>
      <c r="E373" s="27"/>
      <c r="F373" s="28"/>
      <c r="G373" s="28"/>
      <c r="H373" s="28"/>
      <c r="I373" s="28"/>
      <c r="J373" s="29"/>
    </row>
    <row r="374" spans="1:10" ht="38.25" x14ac:dyDescent="0.2">
      <c r="A374" s="2">
        <v>164</v>
      </c>
      <c r="B374" s="1" t="s">
        <v>266</v>
      </c>
      <c r="C374" s="2" t="s">
        <v>95</v>
      </c>
      <c r="D374" s="3">
        <v>41170</v>
      </c>
      <c r="E374" s="3">
        <v>41194</v>
      </c>
      <c r="F374" s="24">
        <v>1</v>
      </c>
      <c r="G374" s="35">
        <v>15993720</v>
      </c>
      <c r="H374" s="35">
        <f>G374</f>
        <v>15993720</v>
      </c>
      <c r="I374" s="35">
        <v>566700</v>
      </c>
      <c r="J374" s="35">
        <f>H374/I374</f>
        <v>28.222551614610904</v>
      </c>
    </row>
    <row r="375" spans="1:10" ht="15.75" customHeight="1" x14ac:dyDescent="0.2">
      <c r="A375" s="62"/>
      <c r="B375" s="26"/>
      <c r="C375" s="27"/>
      <c r="D375" s="27"/>
      <c r="E375" s="27"/>
      <c r="F375" s="28"/>
      <c r="G375" s="28"/>
      <c r="H375" s="28"/>
      <c r="I375" s="28"/>
      <c r="J375" s="29"/>
    </row>
    <row r="376" spans="1:10" ht="38.25" x14ac:dyDescent="0.2">
      <c r="A376" s="21">
        <v>165</v>
      </c>
      <c r="B376" s="1" t="s">
        <v>267</v>
      </c>
      <c r="C376" s="2" t="s">
        <v>268</v>
      </c>
      <c r="D376" s="3">
        <v>41152</v>
      </c>
      <c r="E376" s="3">
        <v>41214</v>
      </c>
      <c r="F376" s="24">
        <v>1</v>
      </c>
      <c r="G376" s="35">
        <v>34102550</v>
      </c>
      <c r="H376" s="35">
        <f>F376*G376</f>
        <v>34102550</v>
      </c>
      <c r="I376" s="35">
        <v>566700</v>
      </c>
      <c r="J376" s="35">
        <f>H376/I376</f>
        <v>60.177430739368269</v>
      </c>
    </row>
    <row r="377" spans="1:10" ht="15.75" customHeight="1" x14ac:dyDescent="0.2">
      <c r="A377" s="62"/>
      <c r="B377" s="26"/>
      <c r="C377" s="27"/>
      <c r="D377" s="27"/>
      <c r="E377" s="27"/>
      <c r="F377" s="28"/>
      <c r="G377" s="28"/>
      <c r="H377" s="28"/>
      <c r="I377" s="28"/>
      <c r="J377" s="29"/>
    </row>
    <row r="378" spans="1:10" ht="38.25" x14ac:dyDescent="0.2">
      <c r="A378" s="21">
        <v>165</v>
      </c>
      <c r="B378" s="1" t="s">
        <v>269</v>
      </c>
      <c r="C378" s="2" t="s">
        <v>268</v>
      </c>
      <c r="D378" s="3">
        <v>41134</v>
      </c>
      <c r="E378" s="3">
        <v>41214</v>
      </c>
      <c r="F378" s="24">
        <v>1</v>
      </c>
      <c r="G378" s="35">
        <v>54568288</v>
      </c>
      <c r="H378" s="35">
        <f>F378*G378</f>
        <v>54568288</v>
      </c>
      <c r="I378" s="35">
        <v>566700</v>
      </c>
      <c r="J378" s="35">
        <f>H378/I378</f>
        <v>96.291314628551262</v>
      </c>
    </row>
    <row r="379" spans="1:10" ht="15.75" customHeight="1" x14ac:dyDescent="0.2">
      <c r="A379" s="62"/>
      <c r="B379" s="26"/>
      <c r="C379" s="27"/>
      <c r="D379" s="27"/>
      <c r="E379" s="27"/>
      <c r="F379" s="28"/>
      <c r="G379" s="28"/>
      <c r="H379" s="28"/>
      <c r="I379" s="28"/>
      <c r="J379" s="29"/>
    </row>
    <row r="380" spans="1:10" ht="38.25" x14ac:dyDescent="0.2">
      <c r="A380" s="2">
        <v>166</v>
      </c>
      <c r="B380" s="1" t="s">
        <v>270</v>
      </c>
      <c r="C380" s="2" t="s">
        <v>246</v>
      </c>
      <c r="D380" s="3">
        <v>41192</v>
      </c>
      <c r="E380" s="3">
        <v>41454</v>
      </c>
      <c r="F380" s="24">
        <v>1</v>
      </c>
      <c r="G380" s="35">
        <f>138637177+272854319</f>
        <v>411491496</v>
      </c>
      <c r="H380" s="35">
        <f>G380</f>
        <v>411491496</v>
      </c>
      <c r="I380" s="35">
        <v>566700</v>
      </c>
      <c r="J380" s="35">
        <f>H380/I380</f>
        <v>726.11875066172581</v>
      </c>
    </row>
    <row r="381" spans="1:10" ht="15.75" customHeight="1" x14ac:dyDescent="0.2">
      <c r="A381" s="62"/>
      <c r="B381" s="26"/>
      <c r="C381" s="27"/>
      <c r="D381" s="27"/>
      <c r="E381" s="27"/>
      <c r="F381" s="28"/>
      <c r="G381" s="28"/>
      <c r="H381" s="28"/>
      <c r="I381" s="28"/>
      <c r="J381" s="29"/>
    </row>
    <row r="382" spans="1:10" ht="38.25" x14ac:dyDescent="0.2">
      <c r="A382" s="2">
        <v>167</v>
      </c>
      <c r="B382" s="1" t="s">
        <v>271</v>
      </c>
      <c r="C382" s="2" t="s">
        <v>139</v>
      </c>
      <c r="D382" s="3">
        <v>41113</v>
      </c>
      <c r="E382" s="3">
        <v>41232</v>
      </c>
      <c r="F382" s="24">
        <v>1</v>
      </c>
      <c r="G382" s="35">
        <v>41862054</v>
      </c>
      <c r="H382" s="35">
        <f>G382*F382</f>
        <v>41862054</v>
      </c>
      <c r="I382" s="35">
        <v>566700</v>
      </c>
      <c r="J382" s="35">
        <f>H382/I382</f>
        <v>73.86986765484383</v>
      </c>
    </row>
    <row r="383" spans="1:10" ht="15.75" customHeight="1" x14ac:dyDescent="0.2">
      <c r="A383" s="62"/>
      <c r="B383" s="26"/>
      <c r="C383" s="27"/>
      <c r="D383" s="27"/>
      <c r="E383" s="27"/>
      <c r="F383" s="28"/>
      <c r="G383" s="28"/>
      <c r="H383" s="28"/>
      <c r="I383" s="28"/>
      <c r="J383" s="29"/>
    </row>
    <row r="384" spans="1:10" ht="38.25" x14ac:dyDescent="0.2">
      <c r="A384" s="2">
        <v>168</v>
      </c>
      <c r="B384" s="1" t="s">
        <v>272</v>
      </c>
      <c r="C384" s="2" t="s">
        <v>73</v>
      </c>
      <c r="D384" s="3">
        <v>41197</v>
      </c>
      <c r="E384" s="3">
        <v>41233</v>
      </c>
      <c r="F384" s="24">
        <v>1</v>
      </c>
      <c r="G384" s="35">
        <v>6264000</v>
      </c>
      <c r="H384" s="35">
        <f>F384*G384</f>
        <v>6264000</v>
      </c>
      <c r="I384" s="35">
        <v>566700</v>
      </c>
      <c r="J384" s="35">
        <f>H384/I384</f>
        <v>11.053467443091582</v>
      </c>
    </row>
    <row r="385" spans="1:10" ht="15.75" customHeight="1" x14ac:dyDescent="0.2">
      <c r="A385" s="62"/>
      <c r="B385" s="26"/>
      <c r="C385" s="27"/>
      <c r="D385" s="27"/>
      <c r="E385" s="27"/>
      <c r="F385" s="28"/>
      <c r="G385" s="28"/>
      <c r="H385" s="28"/>
      <c r="I385" s="28"/>
      <c r="J385" s="29"/>
    </row>
    <row r="386" spans="1:10" ht="38.25" x14ac:dyDescent="0.2">
      <c r="A386" s="2">
        <v>169</v>
      </c>
      <c r="B386" s="1" t="s">
        <v>273</v>
      </c>
      <c r="C386" s="2" t="s">
        <v>225</v>
      </c>
      <c r="D386" s="3">
        <v>41213</v>
      </c>
      <c r="E386" s="3">
        <v>41250</v>
      </c>
      <c r="F386" s="24">
        <v>1</v>
      </c>
      <c r="G386" s="35">
        <v>73122456</v>
      </c>
      <c r="H386" s="35">
        <f>F386*G386</f>
        <v>73122456</v>
      </c>
      <c r="I386" s="35">
        <v>566700</v>
      </c>
      <c r="J386" s="35">
        <f>H386/I386</f>
        <v>129.03203811540499</v>
      </c>
    </row>
    <row r="387" spans="1:10" ht="15.75" customHeight="1" x14ac:dyDescent="0.2">
      <c r="A387" s="62"/>
      <c r="B387" s="26"/>
      <c r="C387" s="27"/>
      <c r="D387" s="27"/>
      <c r="E387" s="27"/>
      <c r="F387" s="28"/>
      <c r="G387" s="28"/>
      <c r="H387" s="28"/>
      <c r="I387" s="28"/>
      <c r="J387" s="29"/>
    </row>
    <row r="388" spans="1:10" ht="25.5" x14ac:dyDescent="0.2">
      <c r="A388" s="2">
        <v>170</v>
      </c>
      <c r="B388" s="1" t="s">
        <v>274</v>
      </c>
      <c r="C388" s="2" t="s">
        <v>73</v>
      </c>
      <c r="D388" s="3">
        <v>41207</v>
      </c>
      <c r="E388" s="3">
        <v>41260</v>
      </c>
      <c r="F388" s="24">
        <v>1</v>
      </c>
      <c r="G388" s="35">
        <f>115304000+49416000</f>
        <v>164720000</v>
      </c>
      <c r="H388" s="35">
        <f>F388*G388</f>
        <v>164720000</v>
      </c>
      <c r="I388" s="35">
        <v>566700</v>
      </c>
      <c r="J388" s="35">
        <f>H388/I388</f>
        <v>290.6652549850009</v>
      </c>
    </row>
    <row r="389" spans="1:10" ht="15.75" customHeight="1" x14ac:dyDescent="0.2">
      <c r="A389" s="62"/>
      <c r="B389" s="26"/>
      <c r="C389" s="27"/>
      <c r="D389" s="27"/>
      <c r="E389" s="27"/>
      <c r="F389" s="28"/>
      <c r="G389" s="28"/>
      <c r="H389" s="28"/>
      <c r="I389" s="28"/>
      <c r="J389" s="29"/>
    </row>
    <row r="390" spans="1:10" ht="38.25" x14ac:dyDescent="0.2">
      <c r="A390" s="2">
        <v>171</v>
      </c>
      <c r="B390" s="1" t="s">
        <v>275</v>
      </c>
      <c r="C390" s="2" t="s">
        <v>276</v>
      </c>
      <c r="D390" s="3">
        <v>41185</v>
      </c>
      <c r="E390" s="3">
        <v>41264</v>
      </c>
      <c r="F390" s="24">
        <v>1</v>
      </c>
      <c r="G390" s="35">
        <v>169799193</v>
      </c>
      <c r="H390" s="35">
        <f>F390*G390</f>
        <v>169799193</v>
      </c>
      <c r="I390" s="35">
        <v>566700</v>
      </c>
      <c r="J390" s="35">
        <f>H390/I390</f>
        <v>299.62800952885124</v>
      </c>
    </row>
    <row r="391" spans="1:10" ht="15.75" customHeight="1" x14ac:dyDescent="0.2">
      <c r="A391" s="62"/>
      <c r="B391" s="26"/>
      <c r="C391" s="27"/>
      <c r="D391" s="27"/>
      <c r="E391" s="27"/>
      <c r="F391" s="28"/>
      <c r="G391" s="28"/>
      <c r="H391" s="28"/>
      <c r="I391" s="28"/>
      <c r="J391" s="29"/>
    </row>
    <row r="392" spans="1:10" ht="38.25" x14ac:dyDescent="0.2">
      <c r="A392" s="2">
        <v>172</v>
      </c>
      <c r="B392" s="1" t="s">
        <v>277</v>
      </c>
      <c r="C392" s="2" t="s">
        <v>278</v>
      </c>
      <c r="D392" s="3">
        <v>41204</v>
      </c>
      <c r="E392" s="3">
        <v>41270</v>
      </c>
      <c r="F392" s="24">
        <v>1</v>
      </c>
      <c r="G392" s="35">
        <v>117071840</v>
      </c>
      <c r="H392" s="35">
        <f>F392*G392</f>
        <v>117071840</v>
      </c>
      <c r="I392" s="35">
        <v>566700</v>
      </c>
      <c r="J392" s="35">
        <f>H392/I392</f>
        <v>206.58521263455091</v>
      </c>
    </row>
    <row r="393" spans="1:10" ht="15.75" customHeight="1" x14ac:dyDescent="0.2">
      <c r="A393" s="62"/>
      <c r="B393" s="26"/>
      <c r="C393" s="27"/>
      <c r="D393" s="27"/>
      <c r="E393" s="27"/>
      <c r="F393" s="28"/>
      <c r="G393" s="28"/>
      <c r="H393" s="28"/>
      <c r="I393" s="28"/>
      <c r="J393" s="29"/>
    </row>
    <row r="394" spans="1:10" ht="44.25" customHeight="1" x14ac:dyDescent="0.2">
      <c r="A394" s="21">
        <v>173</v>
      </c>
      <c r="B394" s="1" t="s">
        <v>279</v>
      </c>
      <c r="C394" s="2" t="s">
        <v>268</v>
      </c>
      <c r="D394" s="3">
        <v>41285</v>
      </c>
      <c r="E394" s="3">
        <v>41296</v>
      </c>
      <c r="F394" s="24">
        <v>1</v>
      </c>
      <c r="G394" s="35">
        <v>114136750</v>
      </c>
      <c r="H394" s="35">
        <f>F394*G394</f>
        <v>114136750</v>
      </c>
      <c r="I394" s="35">
        <v>589500</v>
      </c>
      <c r="J394" s="35">
        <f>H394/I394</f>
        <v>193.61620016963528</v>
      </c>
    </row>
    <row r="395" spans="1:10" ht="15.75" customHeight="1" x14ac:dyDescent="0.2">
      <c r="A395" s="62"/>
      <c r="B395" s="26"/>
      <c r="C395" s="27"/>
      <c r="D395" s="27"/>
      <c r="E395" s="27"/>
      <c r="F395" s="28"/>
      <c r="G395" s="28"/>
      <c r="H395" s="28"/>
      <c r="I395" s="28"/>
      <c r="J395" s="29"/>
    </row>
    <row r="396" spans="1:10" ht="51" x14ac:dyDescent="0.2">
      <c r="A396" s="21">
        <v>174</v>
      </c>
      <c r="B396" s="1" t="s">
        <v>280</v>
      </c>
      <c r="C396" s="2" t="s">
        <v>268</v>
      </c>
      <c r="D396" s="3">
        <v>41285</v>
      </c>
      <c r="E396" s="3">
        <v>41373</v>
      </c>
      <c r="F396" s="24">
        <v>1</v>
      </c>
      <c r="G396" s="35">
        <v>1084855056</v>
      </c>
      <c r="H396" s="35">
        <f>F396*G396</f>
        <v>1084855056</v>
      </c>
      <c r="I396" s="35">
        <v>589500</v>
      </c>
      <c r="J396" s="35">
        <f>H396/I396</f>
        <v>1840.2969567430025</v>
      </c>
    </row>
    <row r="397" spans="1:10" ht="15.75" customHeight="1" x14ac:dyDescent="0.2">
      <c r="A397" s="62"/>
      <c r="B397" s="26"/>
      <c r="C397" s="27"/>
      <c r="D397" s="27"/>
      <c r="E397" s="27"/>
      <c r="F397" s="28"/>
      <c r="G397" s="28"/>
      <c r="H397" s="28"/>
      <c r="I397" s="28"/>
      <c r="J397" s="29"/>
    </row>
    <row r="398" spans="1:10" ht="76.5" x14ac:dyDescent="0.2">
      <c r="A398" s="60">
        <v>175</v>
      </c>
      <c r="B398" s="72" t="s">
        <v>281</v>
      </c>
      <c r="C398" s="69" t="s">
        <v>282</v>
      </c>
      <c r="D398" s="70">
        <v>41683</v>
      </c>
      <c r="E398" s="70">
        <v>41804</v>
      </c>
      <c r="F398" s="74">
        <v>1</v>
      </c>
      <c r="G398" s="67" t="s">
        <v>283</v>
      </c>
      <c r="H398" s="67">
        <v>1167548428</v>
      </c>
      <c r="I398" s="67">
        <v>589500</v>
      </c>
      <c r="J398" s="67">
        <f>H398/I398</f>
        <v>1980.5740932994063</v>
      </c>
    </row>
    <row r="399" spans="1:10" ht="15.75" customHeight="1" x14ac:dyDescent="0.2">
      <c r="A399" s="62"/>
      <c r="B399" s="26"/>
      <c r="C399" s="27"/>
      <c r="D399" s="27"/>
      <c r="E399" s="27"/>
      <c r="F399" s="28"/>
      <c r="G399" s="28"/>
      <c r="H399" s="28"/>
      <c r="I399" s="28"/>
      <c r="J399" s="29"/>
    </row>
    <row r="400" spans="1:10" ht="93" customHeight="1" x14ac:dyDescent="0.2">
      <c r="A400" s="30">
        <v>176</v>
      </c>
      <c r="B400" s="73" t="s">
        <v>284</v>
      </c>
      <c r="C400" s="30" t="s">
        <v>285</v>
      </c>
      <c r="D400" s="71">
        <v>41330</v>
      </c>
      <c r="E400" s="71">
        <v>41393</v>
      </c>
      <c r="F400" s="75">
        <v>1</v>
      </c>
      <c r="G400" s="68">
        <v>195409450</v>
      </c>
      <c r="H400" s="68">
        <f>F400*G400</f>
        <v>195409450</v>
      </c>
      <c r="I400" s="68">
        <v>589500</v>
      </c>
      <c r="J400" s="68">
        <f>H400/I400</f>
        <v>331.48337574215435</v>
      </c>
    </row>
    <row r="401" spans="1:10" ht="15.75" customHeight="1" x14ac:dyDescent="0.2">
      <c r="A401" s="62"/>
      <c r="B401" s="26"/>
      <c r="C401" s="27"/>
      <c r="D401" s="27"/>
      <c r="E401" s="27"/>
      <c r="F401" s="28"/>
      <c r="G401" s="28"/>
      <c r="H401" s="28"/>
      <c r="I401" s="28"/>
      <c r="J401" s="29"/>
    </row>
    <row r="402" spans="1:10" ht="40.5" customHeight="1" x14ac:dyDescent="0.2">
      <c r="A402" s="2">
        <v>177</v>
      </c>
      <c r="B402" s="1" t="s">
        <v>286</v>
      </c>
      <c r="C402" s="2" t="s">
        <v>56</v>
      </c>
      <c r="D402" s="3">
        <v>41113</v>
      </c>
      <c r="E402" s="3">
        <v>41522</v>
      </c>
      <c r="F402" s="24">
        <v>1</v>
      </c>
      <c r="G402" s="35">
        <v>154253819</v>
      </c>
      <c r="H402" s="35">
        <f>F402*G402</f>
        <v>154253819</v>
      </c>
      <c r="I402" s="35">
        <v>589500</v>
      </c>
      <c r="J402" s="35">
        <f>H402/I402</f>
        <v>261.66890415606446</v>
      </c>
    </row>
    <row r="403" spans="1:10" ht="15.75" customHeight="1" x14ac:dyDescent="0.2">
      <c r="A403" s="62"/>
      <c r="B403" s="26"/>
      <c r="C403" s="27"/>
      <c r="D403" s="27"/>
      <c r="E403" s="27"/>
      <c r="F403" s="28"/>
      <c r="G403" s="28"/>
      <c r="H403" s="28"/>
      <c r="I403" s="28"/>
      <c r="J403" s="29"/>
    </row>
    <row r="404" spans="1:10" ht="47.25" customHeight="1" x14ac:dyDescent="0.2">
      <c r="A404" s="2">
        <v>178</v>
      </c>
      <c r="B404" s="1" t="s">
        <v>287</v>
      </c>
      <c r="C404" s="2" t="s">
        <v>56</v>
      </c>
      <c r="D404" s="3">
        <v>41491</v>
      </c>
      <c r="E404" s="3">
        <v>41550</v>
      </c>
      <c r="F404" s="24">
        <v>1</v>
      </c>
      <c r="G404" s="35">
        <v>397946105</v>
      </c>
      <c r="H404" s="35">
        <f>F404*G404</f>
        <v>397946105</v>
      </c>
      <c r="I404" s="35">
        <v>589500</v>
      </c>
      <c r="J404" s="35">
        <f>H404/I404</f>
        <v>675.05700593723498</v>
      </c>
    </row>
    <row r="405" spans="1:10" ht="15.75" customHeight="1" x14ac:dyDescent="0.2">
      <c r="A405" s="62"/>
      <c r="B405" s="26"/>
      <c r="C405" s="27"/>
      <c r="D405" s="27"/>
      <c r="E405" s="27"/>
      <c r="F405" s="28"/>
      <c r="G405" s="28"/>
      <c r="H405" s="28"/>
      <c r="I405" s="28"/>
      <c r="J405" s="29"/>
    </row>
    <row r="406" spans="1:10" ht="38.25" x14ac:dyDescent="0.2">
      <c r="A406" s="2">
        <v>179</v>
      </c>
      <c r="B406" s="1" t="s">
        <v>288</v>
      </c>
      <c r="C406" s="2" t="s">
        <v>276</v>
      </c>
      <c r="D406" s="3">
        <v>41495</v>
      </c>
      <c r="E406" s="3">
        <v>41620</v>
      </c>
      <c r="F406" s="24">
        <v>1</v>
      </c>
      <c r="G406" s="35">
        <v>318720633</v>
      </c>
      <c r="H406" s="35">
        <f>F406*G406</f>
        <v>318720633</v>
      </c>
      <c r="I406" s="35">
        <v>589500</v>
      </c>
      <c r="J406" s="35">
        <f>H406/I406</f>
        <v>540.6626513994911</v>
      </c>
    </row>
    <row r="407" spans="1:10" ht="15.75" customHeight="1" x14ac:dyDescent="0.2">
      <c r="A407" s="62"/>
      <c r="B407" s="26"/>
      <c r="C407" s="27"/>
      <c r="D407" s="27"/>
      <c r="E407" s="27"/>
      <c r="F407" s="28"/>
      <c r="G407" s="28"/>
      <c r="H407" s="28"/>
      <c r="I407" s="28"/>
      <c r="J407" s="29"/>
    </row>
    <row r="408" spans="1:10" ht="30" customHeight="1" x14ac:dyDescent="0.2">
      <c r="A408" s="2">
        <v>180</v>
      </c>
      <c r="B408" s="1" t="s">
        <v>289</v>
      </c>
      <c r="C408" s="2" t="s">
        <v>285</v>
      </c>
      <c r="D408" s="3">
        <v>41515</v>
      </c>
      <c r="E408" s="3">
        <v>41520</v>
      </c>
      <c r="F408" s="24">
        <v>1</v>
      </c>
      <c r="G408" s="35">
        <v>43119346</v>
      </c>
      <c r="H408" s="35">
        <f>F408*G408</f>
        <v>43119346</v>
      </c>
      <c r="I408" s="35">
        <v>589500</v>
      </c>
      <c r="J408" s="35">
        <f>H408/I408</f>
        <v>73.145625106022052</v>
      </c>
    </row>
    <row r="409" spans="1:10" ht="15.75" customHeight="1" x14ac:dyDescent="0.2">
      <c r="A409" s="62"/>
      <c r="B409" s="26"/>
      <c r="C409" s="27"/>
      <c r="D409" s="27"/>
      <c r="E409" s="27"/>
      <c r="F409" s="28"/>
      <c r="G409" s="28"/>
      <c r="H409" s="28"/>
      <c r="I409" s="28"/>
      <c r="J409" s="29"/>
    </row>
    <row r="410" spans="1:10" ht="38.25" x14ac:dyDescent="0.2">
      <c r="A410" s="2">
        <v>181</v>
      </c>
      <c r="B410" s="1" t="s">
        <v>290</v>
      </c>
      <c r="C410" s="2" t="s">
        <v>291</v>
      </c>
      <c r="D410" s="3">
        <v>41509</v>
      </c>
      <c r="E410" s="3">
        <v>41578</v>
      </c>
      <c r="F410" s="24">
        <v>1</v>
      </c>
      <c r="G410" s="35">
        <v>57363509</v>
      </c>
      <c r="H410" s="35">
        <f>F410*G410</f>
        <v>57363509</v>
      </c>
      <c r="I410" s="35">
        <v>589500</v>
      </c>
      <c r="J410" s="35">
        <f>H410/I410</f>
        <v>97.308751484308729</v>
      </c>
    </row>
    <row r="411" spans="1:10" ht="15.75" customHeight="1" x14ac:dyDescent="0.2">
      <c r="A411" s="62"/>
      <c r="B411" s="26"/>
      <c r="C411" s="27"/>
      <c r="D411" s="27"/>
      <c r="E411" s="27"/>
      <c r="F411" s="28"/>
      <c r="G411" s="28"/>
      <c r="H411" s="28"/>
      <c r="I411" s="28"/>
      <c r="J411" s="29"/>
    </row>
    <row r="412" spans="1:10" ht="69" customHeight="1" x14ac:dyDescent="0.2">
      <c r="A412" s="2">
        <v>182</v>
      </c>
      <c r="B412" s="1" t="s">
        <v>292</v>
      </c>
      <c r="C412" s="2" t="s">
        <v>56</v>
      </c>
      <c r="D412" s="3">
        <v>41519</v>
      </c>
      <c r="E412" s="3" t="s">
        <v>293</v>
      </c>
      <c r="F412" s="24">
        <v>1</v>
      </c>
      <c r="G412" s="35">
        <f>1350814612+346711995</f>
        <v>1697526607</v>
      </c>
      <c r="H412" s="35">
        <f>F412*G412</f>
        <v>1697526607</v>
      </c>
      <c r="I412" s="35">
        <v>589500</v>
      </c>
      <c r="J412" s="35">
        <f>H412/I412</f>
        <v>2879.604083121289</v>
      </c>
    </row>
    <row r="413" spans="1:10" ht="15.75" customHeight="1" x14ac:dyDescent="0.2">
      <c r="A413" s="62"/>
      <c r="B413" s="26"/>
      <c r="C413" s="27"/>
      <c r="D413" s="27"/>
      <c r="E413" s="27"/>
      <c r="F413" s="28"/>
      <c r="G413" s="28"/>
      <c r="H413" s="28"/>
      <c r="I413" s="28"/>
      <c r="J413" s="29"/>
    </row>
    <row r="414" spans="1:10" ht="30" customHeight="1" x14ac:dyDescent="0.2">
      <c r="A414" s="2">
        <v>183</v>
      </c>
      <c r="B414" s="1" t="s">
        <v>294</v>
      </c>
      <c r="C414" s="2" t="s">
        <v>73</v>
      </c>
      <c r="D414" s="3">
        <v>41550</v>
      </c>
      <c r="E414" s="3">
        <v>41663</v>
      </c>
      <c r="F414" s="24">
        <v>1</v>
      </c>
      <c r="G414" s="35">
        <v>203953134</v>
      </c>
      <c r="H414" s="35">
        <f>F414*G414</f>
        <v>203953134</v>
      </c>
      <c r="I414" s="35">
        <v>589500</v>
      </c>
      <c r="J414" s="35">
        <f>H414/I414</f>
        <v>345.97647837150129</v>
      </c>
    </row>
    <row r="415" spans="1:10" ht="15.75" customHeight="1" x14ac:dyDescent="0.2">
      <c r="A415" s="62"/>
      <c r="B415" s="26"/>
      <c r="C415" s="27"/>
      <c r="D415" s="27"/>
      <c r="E415" s="27"/>
      <c r="F415" s="28"/>
      <c r="G415" s="28"/>
      <c r="H415" s="28"/>
      <c r="I415" s="28"/>
      <c r="J415" s="29"/>
    </row>
    <row r="416" spans="1:10" ht="43.5" customHeight="1" x14ac:dyDescent="0.2">
      <c r="A416" s="2">
        <v>184</v>
      </c>
      <c r="B416" s="1" t="s">
        <v>295</v>
      </c>
      <c r="C416" s="2" t="s">
        <v>296</v>
      </c>
      <c r="D416" s="3">
        <v>41584</v>
      </c>
      <c r="E416" s="3">
        <v>41659</v>
      </c>
      <c r="F416" s="24">
        <v>1</v>
      </c>
      <c r="G416" s="35">
        <v>49317864</v>
      </c>
      <c r="H416" s="35">
        <f>F416*G416</f>
        <v>49317864</v>
      </c>
      <c r="I416" s="35">
        <v>589500</v>
      </c>
      <c r="J416" s="35">
        <f>H416/I416</f>
        <v>83.660498727735373</v>
      </c>
    </row>
    <row r="417" spans="1:10" ht="15.75" customHeight="1" x14ac:dyDescent="0.2">
      <c r="A417" s="62"/>
      <c r="B417" s="26"/>
      <c r="C417" s="27"/>
      <c r="D417" s="27"/>
      <c r="E417" s="27"/>
      <c r="F417" s="28"/>
      <c r="G417" s="28"/>
      <c r="H417" s="28"/>
      <c r="I417" s="28"/>
      <c r="J417" s="29"/>
    </row>
    <row r="418" spans="1:10" ht="63.75" x14ac:dyDescent="0.2">
      <c r="A418" s="2">
        <v>185</v>
      </c>
      <c r="B418" s="1" t="s">
        <v>297</v>
      </c>
      <c r="C418" s="2" t="s">
        <v>298</v>
      </c>
      <c r="D418" s="3">
        <v>41663</v>
      </c>
      <c r="E418" s="3">
        <v>41704</v>
      </c>
      <c r="F418" s="24">
        <v>1</v>
      </c>
      <c r="G418" s="35">
        <v>174044467</v>
      </c>
      <c r="H418" s="35">
        <v>174044467</v>
      </c>
      <c r="I418" s="35">
        <v>616000</v>
      </c>
      <c r="J418" s="35">
        <v>282.53971915584418</v>
      </c>
    </row>
    <row r="419" spans="1:10" ht="15.75" customHeight="1" x14ac:dyDescent="0.2">
      <c r="A419" s="62"/>
      <c r="B419" s="26"/>
      <c r="C419" s="27"/>
      <c r="D419" s="27"/>
      <c r="E419" s="27"/>
      <c r="F419" s="28"/>
      <c r="G419" s="28"/>
      <c r="H419" s="28"/>
      <c r="I419" s="28"/>
      <c r="J419" s="29"/>
    </row>
    <row r="420" spans="1:10" ht="53.25" customHeight="1" x14ac:dyDescent="0.2">
      <c r="A420" s="2">
        <v>186</v>
      </c>
      <c r="B420" s="1" t="s">
        <v>299</v>
      </c>
      <c r="C420" s="2" t="s">
        <v>300</v>
      </c>
      <c r="D420" s="3">
        <v>41685</v>
      </c>
      <c r="E420" s="3">
        <v>41698</v>
      </c>
      <c r="F420" s="24">
        <v>1</v>
      </c>
      <c r="G420" s="35">
        <v>20880000</v>
      </c>
      <c r="H420" s="35">
        <v>20880000</v>
      </c>
      <c r="I420" s="35">
        <v>616000</v>
      </c>
      <c r="J420" s="35">
        <v>33.896103896103895</v>
      </c>
    </row>
    <row r="421" spans="1:10" ht="15.75" customHeight="1" x14ac:dyDescent="0.2">
      <c r="A421" s="62"/>
      <c r="B421" s="26"/>
      <c r="C421" s="27"/>
      <c r="D421" s="27"/>
      <c r="E421" s="27"/>
      <c r="F421" s="28"/>
      <c r="G421" s="28"/>
      <c r="H421" s="28"/>
      <c r="I421" s="28"/>
      <c r="J421" s="29"/>
    </row>
    <row r="422" spans="1:10" ht="25.5" x14ac:dyDescent="0.2">
      <c r="A422" s="2">
        <v>187</v>
      </c>
      <c r="B422" s="1" t="s">
        <v>301</v>
      </c>
      <c r="C422" s="2" t="s">
        <v>298</v>
      </c>
      <c r="D422" s="3">
        <v>41688</v>
      </c>
      <c r="E422" s="3">
        <v>407051</v>
      </c>
      <c r="F422" s="24">
        <v>1</v>
      </c>
      <c r="G422" s="35">
        <v>81200000</v>
      </c>
      <c r="H422" s="35">
        <v>81200000</v>
      </c>
      <c r="I422" s="35">
        <v>616000</v>
      </c>
      <c r="J422" s="35">
        <v>131.81818181818181</v>
      </c>
    </row>
    <row r="423" spans="1:10" ht="15.75" customHeight="1" x14ac:dyDescent="0.2">
      <c r="A423" s="62"/>
      <c r="B423" s="26"/>
      <c r="C423" s="27"/>
      <c r="D423" s="27"/>
      <c r="E423" s="27"/>
      <c r="F423" s="28"/>
      <c r="G423" s="28"/>
      <c r="H423" s="28"/>
      <c r="I423" s="28"/>
      <c r="J423" s="29"/>
    </row>
    <row r="424" spans="1:10" ht="39" customHeight="1" x14ac:dyDescent="0.2">
      <c r="A424" s="2">
        <v>188</v>
      </c>
      <c r="B424" s="1" t="s">
        <v>302</v>
      </c>
      <c r="C424" s="2" t="s">
        <v>303</v>
      </c>
      <c r="D424" s="3">
        <v>41708</v>
      </c>
      <c r="E424" s="3">
        <v>41719</v>
      </c>
      <c r="F424" s="24">
        <v>1</v>
      </c>
      <c r="G424" s="35">
        <v>7830000</v>
      </c>
      <c r="H424" s="35">
        <v>7830000</v>
      </c>
      <c r="I424" s="35">
        <v>616000</v>
      </c>
      <c r="J424" s="35">
        <v>12.711038961038961</v>
      </c>
    </row>
    <row r="425" spans="1:10" ht="15.75" customHeight="1" x14ac:dyDescent="0.2">
      <c r="A425" s="62"/>
      <c r="B425" s="26"/>
      <c r="C425" s="27"/>
      <c r="D425" s="27"/>
      <c r="E425" s="27"/>
      <c r="F425" s="28"/>
      <c r="G425" s="28"/>
      <c r="H425" s="28"/>
      <c r="I425" s="28"/>
      <c r="J425" s="29"/>
    </row>
    <row r="426" spans="1:10" ht="38.25" x14ac:dyDescent="0.2">
      <c r="A426" s="2">
        <v>189</v>
      </c>
      <c r="B426" s="1" t="s">
        <v>304</v>
      </c>
      <c r="C426" s="2" t="s">
        <v>305</v>
      </c>
      <c r="D426" s="3">
        <v>41744</v>
      </c>
      <c r="E426" s="3">
        <v>41803</v>
      </c>
      <c r="F426" s="24">
        <v>1</v>
      </c>
      <c r="G426" s="35">
        <v>86512800</v>
      </c>
      <c r="H426" s="35">
        <v>86512800</v>
      </c>
      <c r="I426" s="35">
        <v>616000</v>
      </c>
      <c r="J426" s="35">
        <v>140.44285714285715</v>
      </c>
    </row>
    <row r="427" spans="1:10" ht="15.75" customHeight="1" x14ac:dyDescent="0.2">
      <c r="A427" s="62"/>
      <c r="B427" s="26"/>
      <c r="C427" s="27"/>
      <c r="D427" s="27"/>
      <c r="E427" s="27"/>
      <c r="F427" s="28"/>
      <c r="G427" s="28"/>
      <c r="H427" s="28"/>
      <c r="I427" s="28"/>
      <c r="J427" s="29"/>
    </row>
    <row r="428" spans="1:10" ht="25.5" x14ac:dyDescent="0.2">
      <c r="A428" s="2">
        <v>190</v>
      </c>
      <c r="B428" s="1" t="s">
        <v>306</v>
      </c>
      <c r="C428" s="2" t="s">
        <v>307</v>
      </c>
      <c r="D428" s="3">
        <v>41761</v>
      </c>
      <c r="E428" s="3">
        <v>41830</v>
      </c>
      <c r="F428" s="24">
        <v>1</v>
      </c>
      <c r="G428" s="35">
        <v>8700000</v>
      </c>
      <c r="H428" s="35">
        <v>8700000</v>
      </c>
      <c r="I428" s="35">
        <v>616000</v>
      </c>
      <c r="J428" s="35">
        <v>14.123376623376624</v>
      </c>
    </row>
    <row r="429" spans="1:10" ht="15.75" customHeight="1" x14ac:dyDescent="0.2">
      <c r="A429" s="62"/>
      <c r="B429" s="26"/>
      <c r="C429" s="27"/>
      <c r="D429" s="27"/>
      <c r="E429" s="27"/>
      <c r="F429" s="28"/>
      <c r="G429" s="28"/>
      <c r="H429" s="28"/>
      <c r="I429" s="28"/>
      <c r="J429" s="29"/>
    </row>
    <row r="430" spans="1:10" ht="42" customHeight="1" x14ac:dyDescent="0.2">
      <c r="A430" s="2">
        <v>191</v>
      </c>
      <c r="B430" s="1" t="s">
        <v>308</v>
      </c>
      <c r="C430" s="2" t="s">
        <v>309</v>
      </c>
      <c r="D430" s="3">
        <v>41779</v>
      </c>
      <c r="E430" s="3">
        <v>41798</v>
      </c>
      <c r="F430" s="24">
        <v>1</v>
      </c>
      <c r="G430" s="35">
        <v>100153054</v>
      </c>
      <c r="H430" s="35">
        <v>100153054</v>
      </c>
      <c r="I430" s="35">
        <v>616000</v>
      </c>
      <c r="J430" s="35">
        <v>162.58612662337663</v>
      </c>
    </row>
    <row r="431" spans="1:10" ht="15.75" customHeight="1" x14ac:dyDescent="0.2">
      <c r="A431" s="62"/>
      <c r="B431" s="26"/>
      <c r="C431" s="27"/>
      <c r="D431" s="27"/>
      <c r="E431" s="27"/>
      <c r="F431" s="28"/>
      <c r="G431" s="28"/>
      <c r="H431" s="28"/>
      <c r="I431" s="28"/>
      <c r="J431" s="29"/>
    </row>
    <row r="432" spans="1:10" ht="25.5" x14ac:dyDescent="0.2">
      <c r="A432" s="2">
        <v>192</v>
      </c>
      <c r="B432" s="1" t="s">
        <v>310</v>
      </c>
      <c r="C432" s="2" t="s">
        <v>298</v>
      </c>
      <c r="D432" s="3">
        <v>41791</v>
      </c>
      <c r="E432" s="3">
        <v>41817</v>
      </c>
      <c r="F432" s="24">
        <v>1</v>
      </c>
      <c r="G432" s="35">
        <v>7023916</v>
      </c>
      <c r="H432" s="35">
        <v>7023916</v>
      </c>
      <c r="I432" s="35">
        <v>616000</v>
      </c>
      <c r="J432" s="35">
        <v>11.402461038961039</v>
      </c>
    </row>
    <row r="433" spans="1:10" ht="15.75" customHeight="1" x14ac:dyDescent="0.2">
      <c r="A433" s="62"/>
      <c r="B433" s="26"/>
      <c r="C433" s="27"/>
      <c r="D433" s="27"/>
      <c r="E433" s="27"/>
      <c r="F433" s="28"/>
      <c r="G433" s="28"/>
      <c r="H433" s="28"/>
      <c r="I433" s="28"/>
      <c r="J433" s="29"/>
    </row>
    <row r="434" spans="1:10" ht="38.25" x14ac:dyDescent="0.2">
      <c r="A434" s="2">
        <v>193</v>
      </c>
      <c r="B434" s="1" t="s">
        <v>311</v>
      </c>
      <c r="C434" s="2" t="s">
        <v>312</v>
      </c>
      <c r="D434" s="3">
        <v>41795</v>
      </c>
      <c r="E434" s="3">
        <v>41799</v>
      </c>
      <c r="F434" s="24">
        <v>1</v>
      </c>
      <c r="G434" s="35">
        <v>12423600</v>
      </c>
      <c r="H434" s="35">
        <v>12423600</v>
      </c>
      <c r="I434" s="35">
        <v>616000</v>
      </c>
      <c r="J434" s="35">
        <v>20.168181818181818</v>
      </c>
    </row>
    <row r="435" spans="1:10" ht="15.75" customHeight="1" x14ac:dyDescent="0.2">
      <c r="A435" s="62"/>
      <c r="B435" s="26"/>
      <c r="C435" s="27"/>
      <c r="D435" s="27"/>
      <c r="E435" s="27"/>
      <c r="F435" s="28"/>
      <c r="G435" s="28"/>
      <c r="H435" s="28"/>
      <c r="I435" s="28"/>
      <c r="J435" s="29"/>
    </row>
    <row r="436" spans="1:10" ht="52.5" customHeight="1" x14ac:dyDescent="0.2">
      <c r="A436" s="2">
        <v>194</v>
      </c>
      <c r="B436" s="1" t="s">
        <v>313</v>
      </c>
      <c r="C436" s="2" t="s">
        <v>314</v>
      </c>
      <c r="D436" s="3">
        <v>41822</v>
      </c>
      <c r="E436" s="3">
        <v>41852</v>
      </c>
      <c r="F436" s="24">
        <v>1</v>
      </c>
      <c r="G436" s="35">
        <v>60900000</v>
      </c>
      <c r="H436" s="35">
        <v>60900000</v>
      </c>
      <c r="I436" s="35">
        <v>616000</v>
      </c>
      <c r="J436" s="35">
        <v>98.86363636363636</v>
      </c>
    </row>
    <row r="437" spans="1:10" ht="15.75" customHeight="1" x14ac:dyDescent="0.2">
      <c r="A437" s="62"/>
      <c r="B437" s="26"/>
      <c r="C437" s="27"/>
      <c r="D437" s="27"/>
      <c r="E437" s="27"/>
      <c r="F437" s="28"/>
      <c r="G437" s="28"/>
      <c r="H437" s="28"/>
      <c r="I437" s="28"/>
      <c r="J437" s="29"/>
    </row>
    <row r="438" spans="1:10" ht="38.25" x14ac:dyDescent="0.2">
      <c r="A438" s="2">
        <v>195</v>
      </c>
      <c r="B438" s="76" t="s">
        <v>315</v>
      </c>
      <c r="C438" s="64" t="s">
        <v>316</v>
      </c>
      <c r="D438" s="77">
        <v>41831</v>
      </c>
      <c r="E438" s="77">
        <v>41943</v>
      </c>
      <c r="F438" s="78">
        <v>1</v>
      </c>
      <c r="G438" s="35">
        <v>74854800</v>
      </c>
      <c r="H438" s="35">
        <f>G438</f>
        <v>74854800</v>
      </c>
      <c r="I438" s="35">
        <v>616000</v>
      </c>
      <c r="J438" s="35">
        <f>H438/I438</f>
        <v>121.51753246753246</v>
      </c>
    </row>
    <row r="439" spans="1:10" ht="15.75" customHeight="1" x14ac:dyDescent="0.2">
      <c r="A439" s="62"/>
      <c r="B439" s="26"/>
      <c r="C439" s="27"/>
      <c r="D439" s="27"/>
      <c r="E439" s="27"/>
      <c r="F439" s="28"/>
      <c r="G439" s="28"/>
      <c r="H439" s="28"/>
      <c r="I439" s="28"/>
      <c r="J439" s="29"/>
    </row>
    <row r="440" spans="1:10" ht="39" customHeight="1" x14ac:dyDescent="0.2">
      <c r="A440" s="2">
        <v>196</v>
      </c>
      <c r="B440" s="76" t="s">
        <v>317</v>
      </c>
      <c r="C440" s="64" t="s">
        <v>318</v>
      </c>
      <c r="D440" s="77">
        <v>41840</v>
      </c>
      <c r="E440" s="77">
        <v>42019</v>
      </c>
      <c r="F440" s="78">
        <v>1</v>
      </c>
      <c r="G440" s="35">
        <f>648876578+91104838+521320000+27000000</f>
        <v>1288301416</v>
      </c>
      <c r="H440" s="35">
        <f>G440</f>
        <v>1288301416</v>
      </c>
      <c r="I440" s="35">
        <f>I438</f>
        <v>616000</v>
      </c>
      <c r="J440" s="35">
        <f>H440/I440</f>
        <v>2091.3984025974028</v>
      </c>
    </row>
    <row r="441" spans="1:10" ht="15.75" customHeight="1" x14ac:dyDescent="0.2">
      <c r="A441" s="62"/>
      <c r="B441" s="26"/>
      <c r="C441" s="27"/>
      <c r="D441" s="27"/>
      <c r="E441" s="27"/>
      <c r="F441" s="28"/>
      <c r="G441" s="28"/>
      <c r="H441" s="28"/>
      <c r="I441" s="28"/>
      <c r="J441" s="29"/>
    </row>
    <row r="442" spans="1:10" ht="38.25" x14ac:dyDescent="0.2">
      <c r="A442" s="2">
        <v>197</v>
      </c>
      <c r="B442" s="76" t="s">
        <v>319</v>
      </c>
      <c r="C442" s="2" t="s">
        <v>320</v>
      </c>
      <c r="D442" s="77">
        <v>41849</v>
      </c>
      <c r="E442" s="77">
        <v>42379</v>
      </c>
      <c r="F442" s="78">
        <v>1</v>
      </c>
      <c r="G442" s="35">
        <f>1018867000+1476059282</f>
        <v>2494926282</v>
      </c>
      <c r="H442" s="35">
        <f>G442</f>
        <v>2494926282</v>
      </c>
      <c r="I442" s="35">
        <v>616000</v>
      </c>
      <c r="J442" s="35">
        <f>H442/I442</f>
        <v>4050.2050032467532</v>
      </c>
    </row>
    <row r="443" spans="1:10" ht="15.75" customHeight="1" x14ac:dyDescent="0.2">
      <c r="A443" s="62"/>
      <c r="B443" s="26"/>
      <c r="C443" s="27"/>
      <c r="D443" s="27"/>
      <c r="E443" s="27"/>
      <c r="F443" s="28"/>
      <c r="G443" s="28"/>
      <c r="H443" s="28"/>
      <c r="I443" s="28"/>
      <c r="J443" s="29"/>
    </row>
    <row r="444" spans="1:10" ht="38.25" x14ac:dyDescent="0.2">
      <c r="A444" s="21">
        <v>198</v>
      </c>
      <c r="B444" s="76" t="s">
        <v>321</v>
      </c>
      <c r="C444" s="2" t="s">
        <v>322</v>
      </c>
      <c r="D444" s="77">
        <v>41864</v>
      </c>
      <c r="E444" s="77">
        <v>41948</v>
      </c>
      <c r="F444" s="78">
        <v>1</v>
      </c>
      <c r="G444" s="35">
        <v>125513039</v>
      </c>
      <c r="H444" s="35">
        <f>G444</f>
        <v>125513039</v>
      </c>
      <c r="I444" s="35">
        <v>616000</v>
      </c>
      <c r="J444" s="35">
        <f>H444/I444</f>
        <v>203.75493344155845</v>
      </c>
    </row>
    <row r="445" spans="1:10" ht="15.75" customHeight="1" x14ac:dyDescent="0.2">
      <c r="A445" s="62"/>
      <c r="B445" s="26"/>
      <c r="C445" s="27"/>
      <c r="D445" s="27"/>
      <c r="E445" s="27"/>
      <c r="F445" s="28"/>
      <c r="G445" s="28"/>
      <c r="H445" s="28"/>
      <c r="I445" s="28"/>
      <c r="J445" s="29"/>
    </row>
    <row r="446" spans="1:10" ht="40.5" customHeight="1" x14ac:dyDescent="0.2">
      <c r="A446" s="2">
        <v>199</v>
      </c>
      <c r="B446" s="76" t="s">
        <v>323</v>
      </c>
      <c r="C446" s="2" t="s">
        <v>322</v>
      </c>
      <c r="D446" s="77">
        <v>41864</v>
      </c>
      <c r="E446" s="77">
        <v>41948</v>
      </c>
      <c r="F446" s="78">
        <v>1</v>
      </c>
      <c r="G446" s="35">
        <v>127306227</v>
      </c>
      <c r="H446" s="35">
        <f>G446</f>
        <v>127306227</v>
      </c>
      <c r="I446" s="35">
        <v>616000</v>
      </c>
      <c r="J446" s="35">
        <f>H446/I446</f>
        <v>206.66595292207793</v>
      </c>
    </row>
    <row r="447" spans="1:10" ht="15.75" customHeight="1" x14ac:dyDescent="0.2">
      <c r="A447" s="62"/>
      <c r="B447" s="26"/>
      <c r="C447" s="27"/>
      <c r="D447" s="27"/>
      <c r="E447" s="27"/>
      <c r="F447" s="28"/>
      <c r="G447" s="28"/>
      <c r="H447" s="28"/>
      <c r="I447" s="28"/>
      <c r="J447" s="29"/>
    </row>
    <row r="448" spans="1:10" ht="25.5" x14ac:dyDescent="0.2">
      <c r="A448" s="21">
        <v>200</v>
      </c>
      <c r="B448" s="1" t="s">
        <v>324</v>
      </c>
      <c r="C448" s="2" t="s">
        <v>325</v>
      </c>
      <c r="D448" s="3">
        <v>41865</v>
      </c>
      <c r="E448" s="3">
        <v>41876</v>
      </c>
      <c r="F448" s="24">
        <v>1</v>
      </c>
      <c r="G448" s="35">
        <v>170353192</v>
      </c>
      <c r="H448" s="35">
        <v>170353192</v>
      </c>
      <c r="I448" s="35">
        <v>616000</v>
      </c>
      <c r="J448" s="35">
        <v>276.54738961038959</v>
      </c>
    </row>
    <row r="449" spans="1:10" ht="15.75" customHeight="1" x14ac:dyDescent="0.2">
      <c r="A449" s="62"/>
      <c r="B449" s="26"/>
      <c r="C449" s="27"/>
      <c r="D449" s="27"/>
      <c r="E449" s="27"/>
      <c r="F449" s="28"/>
      <c r="G449" s="28"/>
      <c r="H449" s="28"/>
      <c r="I449" s="28"/>
      <c r="J449" s="29"/>
    </row>
    <row r="450" spans="1:10" ht="38.25" x14ac:dyDescent="0.2">
      <c r="A450" s="2">
        <v>201</v>
      </c>
      <c r="B450" s="1" t="s">
        <v>326</v>
      </c>
      <c r="C450" s="2" t="s">
        <v>316</v>
      </c>
      <c r="D450" s="3">
        <v>41891</v>
      </c>
      <c r="E450" s="3">
        <v>41962</v>
      </c>
      <c r="F450" s="24">
        <v>1</v>
      </c>
      <c r="G450" s="35">
        <v>158366481</v>
      </c>
      <c r="H450" s="35">
        <v>158366481</v>
      </c>
      <c r="I450" s="35">
        <v>616000</v>
      </c>
      <c r="J450" s="35">
        <f>H450/I450</f>
        <v>257.08844318181821</v>
      </c>
    </row>
    <row r="451" spans="1:10" ht="15.75" customHeight="1" x14ac:dyDescent="0.2">
      <c r="A451" s="62"/>
      <c r="B451" s="26"/>
      <c r="C451" s="27"/>
      <c r="D451" s="27"/>
      <c r="E451" s="27"/>
      <c r="F451" s="28"/>
      <c r="G451" s="28"/>
      <c r="H451" s="28"/>
      <c r="I451" s="28"/>
      <c r="J451" s="29"/>
    </row>
    <row r="452" spans="1:10" ht="25.5" x14ac:dyDescent="0.2">
      <c r="A452" s="2">
        <v>202</v>
      </c>
      <c r="B452" s="1" t="s">
        <v>327</v>
      </c>
      <c r="C452" s="2" t="s">
        <v>328</v>
      </c>
      <c r="D452" s="3">
        <v>41924</v>
      </c>
      <c r="E452" s="3">
        <v>41955</v>
      </c>
      <c r="F452" s="24">
        <v>1</v>
      </c>
      <c r="G452" s="35">
        <v>7023800</v>
      </c>
      <c r="H452" s="35">
        <v>7023800</v>
      </c>
      <c r="I452" s="35">
        <v>616000</v>
      </c>
      <c r="J452" s="35">
        <f>H452/I452</f>
        <v>11.402272727272727</v>
      </c>
    </row>
    <row r="453" spans="1:10" ht="15.75" customHeight="1" x14ac:dyDescent="0.2">
      <c r="A453" s="62"/>
      <c r="B453" s="26"/>
      <c r="C453" s="27"/>
      <c r="D453" s="27"/>
      <c r="E453" s="27"/>
      <c r="F453" s="28"/>
      <c r="G453" s="28"/>
      <c r="H453" s="28"/>
      <c r="I453" s="28"/>
      <c r="J453" s="29"/>
    </row>
    <row r="454" spans="1:10" ht="25.5" x14ac:dyDescent="0.2">
      <c r="A454" s="2">
        <v>203</v>
      </c>
      <c r="B454" s="1" t="s">
        <v>329</v>
      </c>
      <c r="C454" s="2" t="s">
        <v>330</v>
      </c>
      <c r="D454" s="3">
        <v>41928</v>
      </c>
      <c r="E454" s="3">
        <v>41989</v>
      </c>
      <c r="F454" s="24">
        <v>1</v>
      </c>
      <c r="G454" s="35">
        <v>103693430</v>
      </c>
      <c r="H454" s="35">
        <f>G454</f>
        <v>103693430</v>
      </c>
      <c r="I454" s="35">
        <v>616000</v>
      </c>
      <c r="J454" s="35">
        <f>H454/I454</f>
        <v>168.33349025974027</v>
      </c>
    </row>
    <row r="455" spans="1:10" ht="15.75" customHeight="1" x14ac:dyDescent="0.2">
      <c r="A455" s="62"/>
      <c r="B455" s="26"/>
      <c r="C455" s="27"/>
      <c r="D455" s="27"/>
      <c r="E455" s="27"/>
      <c r="F455" s="28"/>
      <c r="G455" s="28"/>
      <c r="H455" s="28"/>
      <c r="I455" s="28"/>
      <c r="J455" s="29"/>
    </row>
    <row r="456" spans="1:10" ht="25.5" x14ac:dyDescent="0.2">
      <c r="A456" s="21">
        <v>204</v>
      </c>
      <c r="B456" s="1" t="s">
        <v>331</v>
      </c>
      <c r="C456" s="2" t="s">
        <v>332</v>
      </c>
      <c r="D456" s="3">
        <v>41953</v>
      </c>
      <c r="E456" s="3">
        <v>41968</v>
      </c>
      <c r="F456" s="24">
        <v>1</v>
      </c>
      <c r="G456" s="35">
        <v>34800000</v>
      </c>
      <c r="H456" s="35">
        <f>G456</f>
        <v>34800000</v>
      </c>
      <c r="I456" s="35">
        <v>616000</v>
      </c>
      <c r="J456" s="35">
        <f>H456/I456</f>
        <v>56.493506493506494</v>
      </c>
    </row>
    <row r="457" spans="1:10" ht="15.75" customHeight="1" x14ac:dyDescent="0.2">
      <c r="A457" s="62"/>
      <c r="B457" s="26"/>
      <c r="C457" s="27"/>
      <c r="D457" s="27"/>
      <c r="E457" s="27"/>
      <c r="F457" s="28"/>
      <c r="G457" s="28"/>
      <c r="H457" s="28"/>
      <c r="I457" s="28"/>
      <c r="J457" s="29"/>
    </row>
    <row r="458" spans="1:10" ht="25.5" customHeight="1" x14ac:dyDescent="0.2">
      <c r="A458" s="2">
        <v>205</v>
      </c>
      <c r="B458" s="1" t="s">
        <v>333</v>
      </c>
      <c r="C458" s="2" t="s">
        <v>334</v>
      </c>
      <c r="D458" s="3">
        <v>41969</v>
      </c>
      <c r="E458" s="3">
        <v>41976</v>
      </c>
      <c r="F458" s="24">
        <v>1</v>
      </c>
      <c r="G458" s="35">
        <v>10672000</v>
      </c>
      <c r="H458" s="35">
        <f>G458</f>
        <v>10672000</v>
      </c>
      <c r="I458" s="35">
        <v>616000</v>
      </c>
      <c r="J458" s="35">
        <f>H458/I458</f>
        <v>17.324675324675326</v>
      </c>
    </row>
    <row r="459" spans="1:10" ht="15.75" customHeight="1" x14ac:dyDescent="0.2">
      <c r="A459" s="62"/>
      <c r="B459" s="26"/>
      <c r="C459" s="27"/>
      <c r="D459" s="27"/>
      <c r="E459" s="27"/>
      <c r="F459" s="28"/>
      <c r="G459" s="28"/>
      <c r="H459" s="28"/>
      <c r="I459" s="28"/>
      <c r="J459" s="29"/>
    </row>
    <row r="460" spans="1:10" ht="35.25" customHeight="1" x14ac:dyDescent="0.2">
      <c r="A460" s="2">
        <v>206</v>
      </c>
      <c r="B460" s="1" t="s">
        <v>335</v>
      </c>
      <c r="C460" s="2" t="s">
        <v>336</v>
      </c>
      <c r="D460" s="3">
        <v>41962</v>
      </c>
      <c r="E460" s="3">
        <v>42044</v>
      </c>
      <c r="F460" s="24">
        <v>1</v>
      </c>
      <c r="G460" s="35">
        <v>162019757</v>
      </c>
      <c r="H460" s="35">
        <f>G460</f>
        <v>162019757</v>
      </c>
      <c r="I460" s="35">
        <v>616000</v>
      </c>
      <c r="J460" s="35">
        <f>H460/I460</f>
        <v>263.01908603896106</v>
      </c>
    </row>
    <row r="461" spans="1:10" ht="15.75" customHeight="1" x14ac:dyDescent="0.2">
      <c r="A461" s="62"/>
      <c r="B461" s="26"/>
      <c r="C461" s="27"/>
      <c r="D461" s="27"/>
      <c r="E461" s="27"/>
      <c r="F461" s="28"/>
      <c r="G461" s="28"/>
      <c r="H461" s="28"/>
      <c r="I461" s="28"/>
      <c r="J461" s="29"/>
    </row>
    <row r="462" spans="1:10" ht="25.5" x14ac:dyDescent="0.2">
      <c r="A462" s="21">
        <v>207</v>
      </c>
      <c r="B462" s="1" t="s">
        <v>337</v>
      </c>
      <c r="C462" s="2" t="s">
        <v>338</v>
      </c>
      <c r="D462" s="3">
        <v>41996</v>
      </c>
      <c r="E462" s="3">
        <v>42098</v>
      </c>
      <c r="F462" s="24">
        <v>1</v>
      </c>
      <c r="G462" s="35">
        <v>403688538</v>
      </c>
      <c r="H462" s="35">
        <f>G462</f>
        <v>403688538</v>
      </c>
      <c r="I462" s="35">
        <v>616000</v>
      </c>
      <c r="J462" s="35">
        <f>H462/I462</f>
        <v>655.33853571428574</v>
      </c>
    </row>
    <row r="463" spans="1:10" ht="15.75" customHeight="1" x14ac:dyDescent="0.2">
      <c r="A463" s="62"/>
      <c r="B463" s="26"/>
      <c r="C463" s="27"/>
      <c r="D463" s="27"/>
      <c r="E463" s="27"/>
      <c r="F463" s="28"/>
      <c r="G463" s="28"/>
      <c r="H463" s="28"/>
      <c r="I463" s="28"/>
      <c r="J463" s="29"/>
    </row>
    <row r="464" spans="1:10" ht="25.5" x14ac:dyDescent="0.2">
      <c r="A464" s="2">
        <v>208</v>
      </c>
      <c r="B464" s="1" t="s">
        <v>339</v>
      </c>
      <c r="C464" s="2" t="s">
        <v>340</v>
      </c>
      <c r="D464" s="3">
        <v>42020</v>
      </c>
      <c r="E464" s="3">
        <f>D464</f>
        <v>42020</v>
      </c>
      <c r="F464" s="24">
        <v>1</v>
      </c>
      <c r="G464" s="35">
        <v>1931400</v>
      </c>
      <c r="H464" s="35">
        <f>G464</f>
        <v>1931400</v>
      </c>
      <c r="I464" s="35">
        <v>644350</v>
      </c>
      <c r="J464" s="35">
        <f>H464/I464</f>
        <v>2.9974392798944671</v>
      </c>
    </row>
    <row r="465" spans="1:11" ht="15.75" customHeight="1" x14ac:dyDescent="0.2">
      <c r="A465" s="62"/>
      <c r="B465" s="26"/>
      <c r="C465" s="27"/>
      <c r="D465" s="27"/>
      <c r="E465" s="27"/>
      <c r="F465" s="28"/>
      <c r="G465" s="28"/>
      <c r="H465" s="28"/>
      <c r="I465" s="28"/>
      <c r="J465" s="29"/>
    </row>
    <row r="466" spans="1:11" ht="25.5" x14ac:dyDescent="0.2">
      <c r="A466" s="2">
        <v>209</v>
      </c>
      <c r="B466" s="1" t="s">
        <v>341</v>
      </c>
      <c r="C466" s="2" t="s">
        <v>342</v>
      </c>
      <c r="D466" s="3">
        <v>42041</v>
      </c>
      <c r="E466" s="3">
        <v>42067</v>
      </c>
      <c r="F466" s="24">
        <v>1</v>
      </c>
      <c r="G466" s="35">
        <v>104400000</v>
      </c>
      <c r="H466" s="35">
        <f>G466</f>
        <v>104400000</v>
      </c>
      <c r="I466" s="35">
        <f>I464</f>
        <v>644350</v>
      </c>
      <c r="J466" s="35">
        <f>H466/I466</f>
        <v>162.02374485916039</v>
      </c>
    </row>
    <row r="467" spans="1:11" ht="15.75" customHeight="1" x14ac:dyDescent="0.2">
      <c r="A467" s="62"/>
      <c r="B467" s="26"/>
      <c r="C467" s="27"/>
      <c r="D467" s="27"/>
      <c r="E467" s="27"/>
      <c r="F467" s="28"/>
      <c r="G467" s="28"/>
      <c r="H467" s="28"/>
      <c r="I467" s="28"/>
      <c r="J467" s="29"/>
    </row>
    <row r="468" spans="1:11" ht="25.5" x14ac:dyDescent="0.2">
      <c r="A468" s="2">
        <v>210</v>
      </c>
      <c r="B468" s="1" t="s">
        <v>343</v>
      </c>
      <c r="C468" s="2" t="s">
        <v>344</v>
      </c>
      <c r="D468" s="3">
        <v>42047</v>
      </c>
      <c r="E468" s="3">
        <v>42100</v>
      </c>
      <c r="F468" s="24">
        <v>1</v>
      </c>
      <c r="G468" s="35">
        <v>9013200</v>
      </c>
      <c r="H468" s="35">
        <f>G468</f>
        <v>9013200</v>
      </c>
      <c r="I468" s="35">
        <f>I466</f>
        <v>644350</v>
      </c>
      <c r="J468" s="35">
        <f>H468/I468</f>
        <v>13.988049972840848</v>
      </c>
    </row>
    <row r="469" spans="1:11" ht="15.75" customHeight="1" x14ac:dyDescent="0.2">
      <c r="A469" s="62"/>
      <c r="B469" s="26"/>
      <c r="C469" s="27"/>
      <c r="D469" s="27"/>
      <c r="E469" s="27"/>
      <c r="F469" s="28"/>
      <c r="G469" s="28"/>
      <c r="H469" s="28"/>
      <c r="I469" s="28"/>
      <c r="J469" s="29"/>
    </row>
    <row r="470" spans="1:11" ht="25.5" x14ac:dyDescent="0.2">
      <c r="A470" s="2">
        <v>211</v>
      </c>
      <c r="B470" s="1" t="s">
        <v>345</v>
      </c>
      <c r="C470" s="2" t="s">
        <v>318</v>
      </c>
      <c r="D470" s="3">
        <v>42075</v>
      </c>
      <c r="E470" s="3">
        <v>42095</v>
      </c>
      <c r="F470" s="24">
        <v>1</v>
      </c>
      <c r="G470" s="35">
        <f>64887500+55440751+5937500+55937500</f>
        <v>182203251</v>
      </c>
      <c r="H470" s="35">
        <f>G470</f>
        <v>182203251</v>
      </c>
      <c r="I470" s="35">
        <f>I468</f>
        <v>644350</v>
      </c>
      <c r="J470" s="35">
        <f>H470/I470</f>
        <v>282.77062310855899</v>
      </c>
    </row>
    <row r="471" spans="1:11" ht="15.75" customHeight="1" x14ac:dyDescent="0.2">
      <c r="A471" s="62"/>
      <c r="B471" s="26"/>
      <c r="C471" s="27"/>
      <c r="D471" s="27"/>
      <c r="E471" s="27"/>
      <c r="F471" s="28"/>
      <c r="G471" s="28"/>
      <c r="H471" s="28"/>
      <c r="I471" s="28"/>
      <c r="J471" s="29"/>
    </row>
    <row r="472" spans="1:11" ht="25.5" x14ac:dyDescent="0.2">
      <c r="A472" s="2">
        <v>212</v>
      </c>
      <c r="B472" s="1" t="s">
        <v>346</v>
      </c>
      <c r="C472" s="2" t="s">
        <v>342</v>
      </c>
      <c r="D472" s="3">
        <v>42081</v>
      </c>
      <c r="E472" s="3">
        <f>D472</f>
        <v>42081</v>
      </c>
      <c r="F472" s="24">
        <v>1</v>
      </c>
      <c r="G472" s="35">
        <v>7470400</v>
      </c>
      <c r="H472" s="35">
        <f>G472</f>
        <v>7470400</v>
      </c>
      <c r="I472" s="35">
        <f>I470</f>
        <v>644350</v>
      </c>
      <c r="J472" s="35">
        <f>H472/I472</f>
        <v>11.593699076588811</v>
      </c>
    </row>
    <row r="473" spans="1:11" ht="15.75" customHeight="1" x14ac:dyDescent="0.2">
      <c r="A473" s="62"/>
      <c r="B473" s="26"/>
      <c r="C473" s="27"/>
      <c r="D473" s="27"/>
      <c r="E473" s="27"/>
      <c r="F473" s="28"/>
      <c r="G473" s="28"/>
      <c r="H473" s="28"/>
      <c r="I473" s="28"/>
      <c r="J473" s="29"/>
    </row>
    <row r="474" spans="1:11" ht="25.5" x14ac:dyDescent="0.2">
      <c r="A474" s="2">
        <v>213</v>
      </c>
      <c r="B474" s="1" t="s">
        <v>347</v>
      </c>
      <c r="C474" s="2" t="s">
        <v>348</v>
      </c>
      <c r="D474" s="3">
        <v>42080</v>
      </c>
      <c r="E474" s="3">
        <v>42172</v>
      </c>
      <c r="F474" s="24">
        <v>0.5</v>
      </c>
      <c r="G474" s="35">
        <v>232000000</v>
      </c>
      <c r="H474" s="35">
        <f>G474</f>
        <v>232000000</v>
      </c>
      <c r="I474" s="35">
        <f>I472</f>
        <v>644350</v>
      </c>
      <c r="J474" s="35">
        <f>H474/I474</f>
        <v>360.05276635368978</v>
      </c>
      <c r="K474" s="45"/>
    </row>
    <row r="475" spans="1:11" ht="15.75" customHeight="1" x14ac:dyDescent="0.2">
      <c r="A475" s="62"/>
      <c r="B475" s="26"/>
      <c r="C475" s="27"/>
      <c r="D475" s="27"/>
      <c r="E475" s="27"/>
      <c r="F475" s="28"/>
      <c r="G475" s="28"/>
      <c r="H475" s="28"/>
      <c r="I475" s="28"/>
      <c r="J475" s="29"/>
    </row>
    <row r="476" spans="1:11" ht="22.5" customHeight="1" x14ac:dyDescent="0.2">
      <c r="A476" s="2">
        <v>214</v>
      </c>
      <c r="B476" s="1" t="s">
        <v>349</v>
      </c>
      <c r="C476" s="2" t="s">
        <v>350</v>
      </c>
      <c r="D476" s="3">
        <v>42115</v>
      </c>
      <c r="E476" s="3">
        <v>42116</v>
      </c>
      <c r="F476" s="24">
        <v>1</v>
      </c>
      <c r="G476" s="35">
        <v>19153920</v>
      </c>
      <c r="H476" s="35">
        <v>19153920</v>
      </c>
      <c r="I476" s="35">
        <f>I472</f>
        <v>644350</v>
      </c>
      <c r="J476" s="35">
        <f>H476/I476</f>
        <v>29.725956390160626</v>
      </c>
    </row>
    <row r="477" spans="1:11" ht="15.75" customHeight="1" x14ac:dyDescent="0.2">
      <c r="A477" s="62"/>
      <c r="B477" s="26"/>
      <c r="C477" s="27"/>
      <c r="D477" s="27"/>
      <c r="E477" s="27"/>
      <c r="F477" s="28"/>
      <c r="G477" s="28"/>
      <c r="H477" s="28"/>
      <c r="I477" s="28"/>
      <c r="J477" s="29"/>
    </row>
    <row r="478" spans="1:11" ht="39" customHeight="1" x14ac:dyDescent="0.2">
      <c r="A478" s="2">
        <v>215</v>
      </c>
      <c r="B478" s="1" t="s">
        <v>351</v>
      </c>
      <c r="C478" s="2" t="s">
        <v>352</v>
      </c>
      <c r="D478" s="3">
        <v>42135</v>
      </c>
      <c r="E478" s="3">
        <v>42166</v>
      </c>
      <c r="F478" s="24">
        <v>1</v>
      </c>
      <c r="G478" s="35">
        <v>26013592</v>
      </c>
      <c r="H478" s="35">
        <v>26013592</v>
      </c>
      <c r="I478" s="35">
        <f>I476</f>
        <v>644350</v>
      </c>
      <c r="J478" s="35">
        <f>H478/I478</f>
        <v>40.371835182742295</v>
      </c>
    </row>
    <row r="479" spans="1:11" ht="15.75" customHeight="1" x14ac:dyDescent="0.2">
      <c r="A479" s="62"/>
      <c r="B479" s="26"/>
      <c r="C479" s="27"/>
      <c r="D479" s="27"/>
      <c r="E479" s="27"/>
      <c r="F479" s="28"/>
      <c r="G479" s="28"/>
      <c r="H479" s="28"/>
      <c r="I479" s="28"/>
      <c r="J479" s="29"/>
    </row>
    <row r="480" spans="1:11" ht="33" customHeight="1" x14ac:dyDescent="0.2">
      <c r="A480" s="2">
        <v>216</v>
      </c>
      <c r="B480" s="1" t="s">
        <v>353</v>
      </c>
      <c r="C480" s="2" t="s">
        <v>354</v>
      </c>
      <c r="D480" s="3">
        <v>42115</v>
      </c>
      <c r="E480" s="3">
        <v>42177</v>
      </c>
      <c r="F480" s="24">
        <v>1</v>
      </c>
      <c r="G480" s="35">
        <f>(22704*2400)+19633*2400</f>
        <v>101608800</v>
      </c>
      <c r="H480" s="35">
        <f>G480</f>
        <v>101608800</v>
      </c>
      <c r="I480" s="35">
        <f>I478</f>
        <v>644350</v>
      </c>
      <c r="J480" s="35">
        <f>H480/I480</f>
        <v>157.69193761154651</v>
      </c>
    </row>
    <row r="481" spans="1:10" ht="15.75" customHeight="1" x14ac:dyDescent="0.2">
      <c r="A481" s="62"/>
      <c r="B481" s="26"/>
      <c r="C481" s="27"/>
      <c r="D481" s="27"/>
      <c r="E481" s="27"/>
      <c r="F481" s="28"/>
      <c r="G481" s="28"/>
      <c r="H481" s="28"/>
      <c r="I481" s="28"/>
      <c r="J481" s="29"/>
    </row>
    <row r="482" spans="1:10" ht="38.25" customHeight="1" x14ac:dyDescent="0.2">
      <c r="A482" s="2">
        <v>217</v>
      </c>
      <c r="B482" s="76" t="s">
        <v>355</v>
      </c>
      <c r="C482" s="64" t="s">
        <v>356</v>
      </c>
      <c r="D482" s="77">
        <v>42188</v>
      </c>
      <c r="E482" s="77">
        <v>42286</v>
      </c>
      <c r="F482" s="78">
        <v>1</v>
      </c>
      <c r="G482" s="79">
        <f>((96864821)+(96864821*16/100))</f>
        <v>112363192.36</v>
      </c>
      <c r="H482" s="79">
        <f>G482</f>
        <v>112363192.36</v>
      </c>
      <c r="I482" s="79">
        <f>I480</f>
        <v>644350</v>
      </c>
      <c r="J482" s="79">
        <f>H482/I482</f>
        <v>174.38223381702491</v>
      </c>
    </row>
    <row r="483" spans="1:10" ht="15.75" customHeight="1" x14ac:dyDescent="0.2">
      <c r="A483" s="62"/>
      <c r="B483" s="26"/>
      <c r="C483" s="27"/>
      <c r="D483" s="27"/>
      <c r="E483" s="27"/>
      <c r="F483" s="28"/>
      <c r="G483" s="28"/>
      <c r="H483" s="28"/>
      <c r="I483" s="28"/>
      <c r="J483" s="29"/>
    </row>
    <row r="484" spans="1:10" ht="76.5" x14ac:dyDescent="0.2">
      <c r="A484" s="152">
        <v>218</v>
      </c>
      <c r="B484" s="80" t="s">
        <v>357</v>
      </c>
      <c r="C484" s="64" t="s">
        <v>358</v>
      </c>
      <c r="D484" s="77">
        <v>42198</v>
      </c>
      <c r="E484" s="77">
        <v>42256</v>
      </c>
      <c r="F484" s="78">
        <v>1</v>
      </c>
      <c r="G484" s="79">
        <v>1015918813</v>
      </c>
      <c r="H484" s="79">
        <f>G484</f>
        <v>1015918813</v>
      </c>
      <c r="I484" s="79">
        <f>I482</f>
        <v>644350</v>
      </c>
      <c r="J484" s="79">
        <f>H484/I484</f>
        <v>1576.6568060836503</v>
      </c>
    </row>
    <row r="485" spans="1:10" ht="47.25" customHeight="1" x14ac:dyDescent="0.2">
      <c r="A485" s="152"/>
      <c r="B485" s="76" t="s">
        <v>359</v>
      </c>
      <c r="C485" s="64" t="s">
        <v>358</v>
      </c>
      <c r="D485" s="77">
        <v>42198</v>
      </c>
      <c r="E485" s="77">
        <v>42256</v>
      </c>
      <c r="F485" s="78">
        <v>1</v>
      </c>
      <c r="G485" s="79">
        <v>41760000</v>
      </c>
      <c r="H485" s="79">
        <f>G485</f>
        <v>41760000</v>
      </c>
      <c r="I485" s="79">
        <f>I484</f>
        <v>644350</v>
      </c>
      <c r="J485" s="79">
        <f>H485/I485</f>
        <v>64.809497943664155</v>
      </c>
    </row>
    <row r="486" spans="1:10" ht="15.75" customHeight="1" x14ac:dyDescent="0.2">
      <c r="A486" s="62"/>
      <c r="B486" s="26"/>
      <c r="C486" s="27"/>
      <c r="D486" s="27"/>
      <c r="E486" s="27"/>
      <c r="F486" s="28"/>
      <c r="G486" s="28"/>
      <c r="H486" s="28"/>
      <c r="I486" s="28"/>
      <c r="J486" s="29"/>
    </row>
    <row r="487" spans="1:10" ht="72" customHeight="1" x14ac:dyDescent="0.2">
      <c r="A487" s="2">
        <v>219</v>
      </c>
      <c r="B487" s="76" t="s">
        <v>360</v>
      </c>
      <c r="C487" s="64" t="s">
        <v>361</v>
      </c>
      <c r="D487" s="77">
        <v>42202</v>
      </c>
      <c r="E487" s="77">
        <v>42233</v>
      </c>
      <c r="F487" s="78">
        <v>1</v>
      </c>
      <c r="G487" s="79">
        <v>16077599.949999999</v>
      </c>
      <c r="H487" s="79">
        <f>G487</f>
        <v>16077599.949999999</v>
      </c>
      <c r="I487" s="79">
        <f>I480</f>
        <v>644350</v>
      </c>
      <c r="J487" s="79">
        <f>H487/I487</f>
        <v>24.951656630713121</v>
      </c>
    </row>
    <row r="488" spans="1:10" ht="15.75" customHeight="1" x14ac:dyDescent="0.2">
      <c r="A488" s="62"/>
      <c r="B488" s="26"/>
      <c r="C488" s="27"/>
      <c r="D488" s="27"/>
      <c r="E488" s="27"/>
      <c r="F488" s="28"/>
      <c r="G488" s="28"/>
      <c r="H488" s="28"/>
      <c r="I488" s="28"/>
      <c r="J488" s="29"/>
    </row>
    <row r="489" spans="1:10" ht="48" customHeight="1" x14ac:dyDescent="0.2">
      <c r="A489" s="2">
        <v>220</v>
      </c>
      <c r="B489" s="76" t="s">
        <v>362</v>
      </c>
      <c r="C489" s="64" t="s">
        <v>363</v>
      </c>
      <c r="D489" s="77">
        <v>42202</v>
      </c>
      <c r="E489" s="77">
        <v>42254</v>
      </c>
      <c r="F489" s="78">
        <v>1</v>
      </c>
      <c r="G489" s="79">
        <v>110940082</v>
      </c>
      <c r="H489" s="79">
        <f>G489</f>
        <v>110940082</v>
      </c>
      <c r="I489" s="79">
        <f>I487</f>
        <v>644350</v>
      </c>
      <c r="J489" s="79">
        <f>H489/I489</f>
        <v>172.17363544657405</v>
      </c>
    </row>
    <row r="490" spans="1:10" ht="15.75" customHeight="1" x14ac:dyDescent="0.2">
      <c r="A490" s="62"/>
      <c r="B490" s="26"/>
      <c r="C490" s="27"/>
      <c r="D490" s="27"/>
      <c r="E490" s="27"/>
      <c r="F490" s="28"/>
      <c r="G490" s="28"/>
      <c r="H490" s="28"/>
      <c r="I490" s="28"/>
      <c r="J490" s="29"/>
    </row>
    <row r="491" spans="1:10" ht="42" customHeight="1" x14ac:dyDescent="0.2">
      <c r="A491" s="2">
        <v>221</v>
      </c>
      <c r="B491" s="76" t="s">
        <v>364</v>
      </c>
      <c r="C491" s="64" t="s">
        <v>365</v>
      </c>
      <c r="D491" s="77">
        <v>42273</v>
      </c>
      <c r="E491" s="77">
        <v>42314</v>
      </c>
      <c r="F491" s="78">
        <v>1</v>
      </c>
      <c r="G491" s="79">
        <v>29092800</v>
      </c>
      <c r="H491" s="79">
        <f>G491</f>
        <v>29092800</v>
      </c>
      <c r="I491" s="79">
        <f>I489</f>
        <v>644350</v>
      </c>
      <c r="J491" s="79">
        <f>H491/I491</f>
        <v>45.150616900752695</v>
      </c>
    </row>
    <row r="492" spans="1:10" ht="15.75" customHeight="1" x14ac:dyDescent="0.2">
      <c r="A492" s="62"/>
      <c r="B492" s="26"/>
      <c r="C492" s="27"/>
      <c r="D492" s="27"/>
      <c r="E492" s="27"/>
      <c r="F492" s="28"/>
      <c r="G492" s="28"/>
      <c r="H492" s="28"/>
      <c r="I492" s="28"/>
      <c r="J492" s="29"/>
    </row>
    <row r="493" spans="1:10" ht="30" customHeight="1" x14ac:dyDescent="0.2">
      <c r="A493" s="2">
        <v>222</v>
      </c>
      <c r="B493" s="76" t="s">
        <v>366</v>
      </c>
      <c r="C493" s="64" t="s">
        <v>367</v>
      </c>
      <c r="D493" s="77">
        <v>42275</v>
      </c>
      <c r="E493" s="77">
        <v>42282</v>
      </c>
      <c r="F493" s="78">
        <v>1</v>
      </c>
      <c r="G493" s="79">
        <v>25058000</v>
      </c>
      <c r="H493" s="79">
        <v>25058000</v>
      </c>
      <c r="I493" s="79">
        <f>I491</f>
        <v>644350</v>
      </c>
      <c r="J493" s="79">
        <f>H493/I493</f>
        <v>38.888802669356714</v>
      </c>
    </row>
    <row r="494" spans="1:10" ht="15.75" customHeight="1" x14ac:dyDescent="0.2">
      <c r="A494" s="62"/>
      <c r="B494" s="26"/>
      <c r="C494" s="27"/>
      <c r="D494" s="27"/>
      <c r="E494" s="27"/>
      <c r="F494" s="28"/>
      <c r="G494" s="28"/>
      <c r="H494" s="28"/>
      <c r="I494" s="28"/>
      <c r="J494" s="29"/>
    </row>
    <row r="495" spans="1:10" ht="46.5" customHeight="1" x14ac:dyDescent="0.2">
      <c r="A495" s="64">
        <v>223</v>
      </c>
      <c r="B495" s="76" t="s">
        <v>368</v>
      </c>
      <c r="C495" s="64" t="s">
        <v>369</v>
      </c>
      <c r="D495" s="77">
        <v>42276</v>
      </c>
      <c r="E495" s="77">
        <v>42285</v>
      </c>
      <c r="F495" s="78">
        <v>1</v>
      </c>
      <c r="G495" s="79">
        <v>27614250</v>
      </c>
      <c r="H495" s="79">
        <f>G495</f>
        <v>27614250</v>
      </c>
      <c r="I495" s="79">
        <f>I493</f>
        <v>644350</v>
      </c>
      <c r="J495" s="79">
        <f>H495/I495</f>
        <v>42.855978893458527</v>
      </c>
    </row>
    <row r="496" spans="1:10" ht="15.75" customHeight="1" x14ac:dyDescent="0.2">
      <c r="A496" s="62"/>
      <c r="B496" s="26"/>
      <c r="C496" s="27"/>
      <c r="D496" s="27"/>
      <c r="E496" s="27"/>
      <c r="F496" s="28"/>
      <c r="G496" s="28"/>
      <c r="H496" s="28"/>
      <c r="I496" s="28"/>
      <c r="J496" s="29"/>
    </row>
    <row r="497" spans="1:10" ht="52.5" customHeight="1" x14ac:dyDescent="0.2">
      <c r="A497" s="2">
        <v>224</v>
      </c>
      <c r="B497" s="1" t="s">
        <v>370</v>
      </c>
      <c r="C497" s="2" t="s">
        <v>371</v>
      </c>
      <c r="D497" s="3">
        <v>42279</v>
      </c>
      <c r="E497" s="3">
        <v>42340</v>
      </c>
      <c r="F497" s="24">
        <v>1</v>
      </c>
      <c r="G497" s="35">
        <v>35532250</v>
      </c>
      <c r="H497" s="35">
        <f>G497</f>
        <v>35532250</v>
      </c>
      <c r="I497" s="35">
        <v>644350</v>
      </c>
      <c r="J497" s="35">
        <f>H497/I497</f>
        <v>55.144331496857298</v>
      </c>
    </row>
    <row r="498" spans="1:10" ht="15.75" customHeight="1" x14ac:dyDescent="0.2">
      <c r="A498" s="62"/>
      <c r="B498" s="26"/>
      <c r="C498" s="27"/>
      <c r="D498" s="27"/>
      <c r="E498" s="27"/>
      <c r="F498" s="28"/>
      <c r="G498" s="28"/>
      <c r="H498" s="28"/>
      <c r="I498" s="28"/>
      <c r="J498" s="29"/>
    </row>
    <row r="499" spans="1:10" ht="38.25" x14ac:dyDescent="0.2">
      <c r="A499" s="2">
        <v>225</v>
      </c>
      <c r="B499" s="1" t="s">
        <v>372</v>
      </c>
      <c r="C499" s="2" t="s">
        <v>373</v>
      </c>
      <c r="D499" s="3">
        <v>42290</v>
      </c>
      <c r="E499" s="3">
        <v>42314</v>
      </c>
      <c r="F499" s="24">
        <v>1</v>
      </c>
      <c r="G499" s="35">
        <f>3919*2900</f>
        <v>11365100</v>
      </c>
      <c r="H499" s="35">
        <f>G499</f>
        <v>11365100</v>
      </c>
      <c r="I499" s="35">
        <f>I495</f>
        <v>644350</v>
      </c>
      <c r="J499" s="35">
        <f>H499/I499</f>
        <v>17.638084891751376</v>
      </c>
    </row>
    <row r="500" spans="1:10" ht="15.75" customHeight="1" x14ac:dyDescent="0.2">
      <c r="A500" s="62"/>
      <c r="B500" s="26"/>
      <c r="C500" s="27"/>
      <c r="D500" s="27"/>
      <c r="E500" s="27"/>
      <c r="F500" s="28"/>
      <c r="G500" s="28"/>
      <c r="H500" s="28"/>
      <c r="I500" s="28"/>
      <c r="J500" s="29"/>
    </row>
    <row r="501" spans="1:10" ht="41.25" customHeight="1" x14ac:dyDescent="0.2">
      <c r="A501" s="2">
        <v>226</v>
      </c>
      <c r="B501" s="1" t="s">
        <v>374</v>
      </c>
      <c r="C501" s="2" t="s">
        <v>318</v>
      </c>
      <c r="D501" s="3">
        <v>42293</v>
      </c>
      <c r="E501" s="3">
        <v>42379</v>
      </c>
      <c r="F501" s="24">
        <v>1</v>
      </c>
      <c r="G501" s="35">
        <v>380000000</v>
      </c>
      <c r="H501" s="35">
        <f>80118849+110959200</f>
        <v>191078049</v>
      </c>
      <c r="I501" s="35">
        <v>644350</v>
      </c>
      <c r="J501" s="35">
        <f>H501/I501</f>
        <v>296.54387987894779</v>
      </c>
    </row>
    <row r="502" spans="1:10" ht="15.75" customHeight="1" x14ac:dyDescent="0.2">
      <c r="A502" s="62"/>
      <c r="B502" s="26"/>
      <c r="C502" s="27"/>
      <c r="D502" s="27"/>
      <c r="E502" s="27"/>
      <c r="F502" s="28"/>
      <c r="G502" s="28"/>
      <c r="H502" s="28"/>
      <c r="I502" s="28"/>
      <c r="J502" s="29"/>
    </row>
    <row r="503" spans="1:10" ht="30.75" customHeight="1" x14ac:dyDescent="0.2">
      <c r="A503" s="2">
        <v>227</v>
      </c>
      <c r="B503" s="1" t="s">
        <v>375</v>
      </c>
      <c r="C503" s="2" t="s">
        <v>376</v>
      </c>
      <c r="D503" s="3">
        <v>42312</v>
      </c>
      <c r="E503" s="3">
        <v>42338</v>
      </c>
      <c r="F503" s="24">
        <v>1</v>
      </c>
      <c r="G503" s="35">
        <v>97758302</v>
      </c>
      <c r="H503" s="35">
        <f>G503</f>
        <v>97758302</v>
      </c>
      <c r="I503" s="35">
        <v>644350</v>
      </c>
      <c r="J503" s="35">
        <f>H503/I503</f>
        <v>151.7161511600838</v>
      </c>
    </row>
    <row r="504" spans="1:10" ht="15.75" customHeight="1" x14ac:dyDescent="0.2">
      <c r="A504" s="62"/>
      <c r="B504" s="26"/>
      <c r="C504" s="27"/>
      <c r="D504" s="27"/>
      <c r="E504" s="27"/>
      <c r="F504" s="28"/>
      <c r="G504" s="28"/>
      <c r="H504" s="28"/>
      <c r="I504" s="28"/>
      <c r="J504" s="29"/>
    </row>
    <row r="505" spans="1:10" ht="38.25" x14ac:dyDescent="0.2">
      <c r="A505" s="2">
        <v>228</v>
      </c>
      <c r="B505" s="76" t="s">
        <v>377</v>
      </c>
      <c r="C505" s="2" t="s">
        <v>369</v>
      </c>
      <c r="D505" s="3">
        <v>42327</v>
      </c>
      <c r="E505" s="3">
        <v>42367</v>
      </c>
      <c r="F505" s="81">
        <v>1</v>
      </c>
      <c r="G505" s="35">
        <v>12559320</v>
      </c>
      <c r="H505" s="35">
        <v>12559320</v>
      </c>
      <c r="I505" s="35">
        <f>I503</f>
        <v>644350</v>
      </c>
      <c r="J505" s="35">
        <f>H505/I505</f>
        <v>19.491456506556997</v>
      </c>
    </row>
    <row r="506" spans="1:10" ht="15.75" customHeight="1" x14ac:dyDescent="0.2">
      <c r="A506" s="62"/>
      <c r="B506" s="26"/>
      <c r="C506" s="27"/>
      <c r="D506" s="27"/>
      <c r="E506" s="27"/>
      <c r="F506" s="28"/>
      <c r="G506" s="28"/>
      <c r="H506" s="28"/>
      <c r="I506" s="28"/>
      <c r="J506" s="29"/>
    </row>
    <row r="507" spans="1:10" ht="34.5" customHeight="1" x14ac:dyDescent="0.2">
      <c r="A507" s="2">
        <v>229</v>
      </c>
      <c r="B507" s="1" t="s">
        <v>378</v>
      </c>
      <c r="C507" s="2" t="s">
        <v>379</v>
      </c>
      <c r="D507" s="3">
        <v>42375</v>
      </c>
      <c r="E507" s="3">
        <v>42384</v>
      </c>
      <c r="F507" s="24">
        <v>1</v>
      </c>
      <c r="G507" s="35">
        <v>7024171</v>
      </c>
      <c r="H507" s="35">
        <v>7024171</v>
      </c>
      <c r="I507" s="35">
        <v>689454</v>
      </c>
      <c r="J507" s="35">
        <f>H507/I507</f>
        <v>10.188019795374311</v>
      </c>
    </row>
    <row r="508" spans="1:10" ht="15.75" customHeight="1" x14ac:dyDescent="0.2">
      <c r="A508" s="62"/>
      <c r="B508" s="26"/>
      <c r="C508" s="27"/>
      <c r="D508" s="27"/>
      <c r="E508" s="27"/>
      <c r="F508" s="28"/>
      <c r="G508" s="28"/>
      <c r="H508" s="28"/>
      <c r="I508" s="28"/>
      <c r="J508" s="29"/>
    </row>
    <row r="509" spans="1:10" ht="33.75" customHeight="1" x14ac:dyDescent="0.2">
      <c r="A509" s="2">
        <v>230</v>
      </c>
      <c r="B509" s="1" t="s">
        <v>380</v>
      </c>
      <c r="C509" s="2" t="s">
        <v>381</v>
      </c>
      <c r="D509" s="3">
        <v>42408</v>
      </c>
      <c r="E509" s="3">
        <v>42447</v>
      </c>
      <c r="F509" s="24">
        <v>1</v>
      </c>
      <c r="G509" s="35">
        <v>14778400</v>
      </c>
      <c r="H509" s="35">
        <v>14778400</v>
      </c>
      <c r="I509" s="35">
        <f>I507</f>
        <v>689454</v>
      </c>
      <c r="J509" s="35">
        <f>H509/I509</f>
        <v>21.434932569830618</v>
      </c>
    </row>
    <row r="510" spans="1:10" ht="15.75" customHeight="1" x14ac:dyDescent="0.2">
      <c r="A510" s="62"/>
      <c r="B510" s="26"/>
      <c r="C510" s="27"/>
      <c r="D510" s="27"/>
      <c r="E510" s="27"/>
      <c r="F510" s="28"/>
      <c r="G510" s="28"/>
      <c r="H510" s="28"/>
      <c r="I510" s="28"/>
      <c r="J510" s="29"/>
    </row>
    <row r="511" spans="1:10" ht="51" x14ac:dyDescent="0.2">
      <c r="A511" s="2">
        <v>231</v>
      </c>
      <c r="B511" s="1" t="s">
        <v>382</v>
      </c>
      <c r="C511" s="2" t="s">
        <v>383</v>
      </c>
      <c r="D511" s="3">
        <v>42409</v>
      </c>
      <c r="E511" s="3">
        <v>42529</v>
      </c>
      <c r="F511" s="24">
        <v>1</v>
      </c>
      <c r="G511" s="35">
        <v>85926350</v>
      </c>
      <c r="H511" s="35">
        <v>85926350</v>
      </c>
      <c r="I511" s="35">
        <f>I509</f>
        <v>689454</v>
      </c>
      <c r="J511" s="35">
        <f>H511/I511</f>
        <v>124.62956194321883</v>
      </c>
    </row>
    <row r="512" spans="1:10" ht="15.75" customHeight="1" x14ac:dyDescent="0.2">
      <c r="A512" s="62"/>
      <c r="B512" s="26"/>
      <c r="C512" s="27"/>
      <c r="D512" s="27"/>
      <c r="E512" s="27"/>
      <c r="F512" s="28"/>
      <c r="G512" s="28"/>
      <c r="H512" s="28"/>
      <c r="I512" s="28"/>
      <c r="J512" s="29"/>
    </row>
    <row r="513" spans="1:10" ht="34.5" customHeight="1" x14ac:dyDescent="0.2">
      <c r="A513" s="2">
        <v>232</v>
      </c>
      <c r="B513" s="1" t="s">
        <v>384</v>
      </c>
      <c r="C513" s="2" t="s">
        <v>385</v>
      </c>
      <c r="D513" s="3">
        <v>42416</v>
      </c>
      <c r="E513" s="3">
        <v>42480</v>
      </c>
      <c r="F513" s="24">
        <v>1</v>
      </c>
      <c r="G513" s="35">
        <f>84964*2833.78</f>
        <v>240769283.92000002</v>
      </c>
      <c r="H513" s="35">
        <f>G513</f>
        <v>240769283.92000002</v>
      </c>
      <c r="I513" s="35">
        <f>I509</f>
        <v>689454</v>
      </c>
      <c r="J513" s="35">
        <f>H513/I513</f>
        <v>349.21732837868808</v>
      </c>
    </row>
    <row r="514" spans="1:10" ht="15.75" customHeight="1" x14ac:dyDescent="0.2">
      <c r="A514" s="62"/>
      <c r="B514" s="26"/>
      <c r="C514" s="27"/>
      <c r="D514" s="27"/>
      <c r="E514" s="27"/>
      <c r="F514" s="28"/>
      <c r="G514" s="28"/>
      <c r="H514" s="28"/>
      <c r="I514" s="28"/>
      <c r="J514" s="29"/>
    </row>
    <row r="515" spans="1:10" ht="35.25" customHeight="1" x14ac:dyDescent="0.2">
      <c r="A515" s="2">
        <v>233</v>
      </c>
      <c r="B515" s="1" t="s">
        <v>386</v>
      </c>
      <c r="C515" s="2" t="s">
        <v>387</v>
      </c>
      <c r="D515" s="3">
        <v>42431</v>
      </c>
      <c r="E515" s="3">
        <v>42459</v>
      </c>
      <c r="F515" s="24">
        <v>1</v>
      </c>
      <c r="G515" s="35">
        <v>34800000</v>
      </c>
      <c r="H515" s="35">
        <v>34800000</v>
      </c>
      <c r="I515" s="35">
        <f>I509</f>
        <v>689454</v>
      </c>
      <c r="J515" s="35">
        <f>H515/I515</f>
        <v>50.474723476838193</v>
      </c>
    </row>
    <row r="516" spans="1:10" ht="15.75" customHeight="1" x14ac:dyDescent="0.2">
      <c r="A516" s="62"/>
      <c r="B516" s="26"/>
      <c r="C516" s="27"/>
      <c r="D516" s="27"/>
      <c r="E516" s="27"/>
      <c r="F516" s="28"/>
      <c r="G516" s="28"/>
      <c r="H516" s="28"/>
      <c r="I516" s="28"/>
      <c r="J516" s="29"/>
    </row>
    <row r="517" spans="1:10" ht="76.5" x14ac:dyDescent="0.2">
      <c r="A517" s="2">
        <v>234</v>
      </c>
      <c r="B517" s="76" t="s">
        <v>388</v>
      </c>
      <c r="C517" s="64" t="s">
        <v>389</v>
      </c>
      <c r="D517" s="77">
        <v>42445</v>
      </c>
      <c r="E517" s="77">
        <v>42732</v>
      </c>
      <c r="F517" s="78">
        <v>1</v>
      </c>
      <c r="G517" s="82">
        <f>1200000*3000</f>
        <v>3600000000</v>
      </c>
      <c r="H517" s="79">
        <f>G517</f>
        <v>3600000000</v>
      </c>
      <c r="I517" s="79">
        <f>I515</f>
        <v>689454</v>
      </c>
      <c r="J517" s="79">
        <f>H517/I517</f>
        <v>5221.5231182936059</v>
      </c>
    </row>
    <row r="518" spans="1:10" ht="15.75" customHeight="1" x14ac:dyDescent="0.2">
      <c r="A518" s="62"/>
      <c r="B518" s="26"/>
      <c r="C518" s="27"/>
      <c r="D518" s="27"/>
      <c r="E518" s="27"/>
      <c r="F518" s="28"/>
      <c r="G518" s="28"/>
      <c r="H518" s="28"/>
      <c r="I518" s="28"/>
      <c r="J518" s="29"/>
    </row>
    <row r="519" spans="1:10" ht="30" customHeight="1" x14ac:dyDescent="0.2">
      <c r="A519" s="2">
        <v>235</v>
      </c>
      <c r="B519" s="83" t="s">
        <v>390</v>
      </c>
      <c r="C519" s="2" t="s">
        <v>391</v>
      </c>
      <c r="D519" s="3">
        <v>42531</v>
      </c>
      <c r="E519" s="3">
        <v>42573</v>
      </c>
      <c r="F519" s="24">
        <v>1</v>
      </c>
      <c r="G519" s="35">
        <f>83214*2938.5</f>
        <v>244524339</v>
      </c>
      <c r="H519" s="35">
        <f>G519</f>
        <v>244524339</v>
      </c>
      <c r="I519" s="35">
        <f>I517</f>
        <v>689454</v>
      </c>
      <c r="J519" s="35">
        <f>H519/I519</f>
        <v>354.66374696498968</v>
      </c>
    </row>
    <row r="520" spans="1:10" ht="15.75" customHeight="1" x14ac:dyDescent="0.2">
      <c r="A520" s="62"/>
      <c r="B520" s="26"/>
      <c r="C520" s="27"/>
      <c r="D520" s="27"/>
      <c r="E520" s="27"/>
      <c r="F520" s="28"/>
      <c r="G520" s="28"/>
      <c r="H520" s="28"/>
      <c r="I520" s="28"/>
      <c r="J520" s="29"/>
    </row>
    <row r="521" spans="1:10" ht="25.5" x14ac:dyDescent="0.2">
      <c r="A521" s="2">
        <v>236</v>
      </c>
      <c r="B521" s="1" t="s">
        <v>392</v>
      </c>
      <c r="C521" s="2" t="s">
        <v>393</v>
      </c>
      <c r="D521" s="3">
        <v>42657</v>
      </c>
      <c r="E521" s="3">
        <v>43038</v>
      </c>
      <c r="F521" s="24">
        <v>1</v>
      </c>
      <c r="G521" s="35">
        <v>237429970</v>
      </c>
      <c r="H521" s="35">
        <f>G521</f>
        <v>237429970</v>
      </c>
      <c r="I521" s="35">
        <f>I519</f>
        <v>689454</v>
      </c>
      <c r="J521" s="35">
        <f>H521/I521</f>
        <v>344.37391036965482</v>
      </c>
    </row>
    <row r="522" spans="1:10" ht="15.75" customHeight="1" x14ac:dyDescent="0.2">
      <c r="A522" s="62"/>
      <c r="B522" s="26"/>
      <c r="C522" s="27"/>
      <c r="D522" s="27"/>
      <c r="E522" s="27"/>
      <c r="F522" s="28"/>
      <c r="G522" s="28"/>
      <c r="H522" s="28"/>
      <c r="I522" s="28"/>
      <c r="J522" s="29"/>
    </row>
    <row r="523" spans="1:10" ht="51" x14ac:dyDescent="0.2">
      <c r="A523" s="2">
        <v>237</v>
      </c>
      <c r="B523" s="1" t="s">
        <v>394</v>
      </c>
      <c r="C523" s="2" t="s">
        <v>381</v>
      </c>
      <c r="D523" s="3">
        <v>42691</v>
      </c>
      <c r="E523" s="3">
        <v>42716</v>
      </c>
      <c r="F523" s="24">
        <v>1</v>
      </c>
      <c r="G523" s="35">
        <v>16240000</v>
      </c>
      <c r="H523" s="35">
        <v>16240000</v>
      </c>
      <c r="I523" s="35">
        <f>I519</f>
        <v>689454</v>
      </c>
      <c r="J523" s="35">
        <f>H523/I523</f>
        <v>23.554870955857822</v>
      </c>
    </row>
    <row r="524" spans="1:10" ht="15.75" customHeight="1" x14ac:dyDescent="0.2">
      <c r="A524" s="62"/>
      <c r="B524" s="26"/>
      <c r="C524" s="27"/>
      <c r="D524" s="27"/>
      <c r="E524" s="27"/>
      <c r="F524" s="28"/>
      <c r="G524" s="28"/>
      <c r="H524" s="28"/>
      <c r="I524" s="28"/>
      <c r="J524" s="29"/>
    </row>
    <row r="525" spans="1:10" ht="29.25" customHeight="1" x14ac:dyDescent="0.2">
      <c r="A525" s="2">
        <v>238</v>
      </c>
      <c r="B525" s="1" t="s">
        <v>395</v>
      </c>
      <c r="C525" s="2" t="s">
        <v>396</v>
      </c>
      <c r="D525" s="3">
        <v>42703</v>
      </c>
      <c r="E525" s="3">
        <v>42713</v>
      </c>
      <c r="F525" s="24">
        <v>1</v>
      </c>
      <c r="G525" s="35">
        <v>2900000</v>
      </c>
      <c r="H525" s="35">
        <v>2900000</v>
      </c>
      <c r="I525" s="35">
        <f>I523</f>
        <v>689454</v>
      </c>
      <c r="J525" s="35">
        <f>H525/I525</f>
        <v>4.2062269564031824</v>
      </c>
    </row>
    <row r="526" spans="1:10" ht="15.75" customHeight="1" x14ac:dyDescent="0.2">
      <c r="A526" s="62"/>
      <c r="B526" s="26"/>
      <c r="C526" s="27"/>
      <c r="D526" s="27"/>
      <c r="E526" s="27"/>
      <c r="F526" s="28"/>
      <c r="G526" s="28"/>
      <c r="H526" s="28"/>
      <c r="I526" s="28"/>
      <c r="J526" s="29"/>
    </row>
    <row r="527" spans="1:10" ht="51" x14ac:dyDescent="0.2">
      <c r="A527" s="2">
        <v>239</v>
      </c>
      <c r="B527" s="1" t="s">
        <v>397</v>
      </c>
      <c r="C527" s="2" t="s">
        <v>318</v>
      </c>
      <c r="D527" s="3">
        <v>42695</v>
      </c>
      <c r="E527" s="3">
        <v>42795</v>
      </c>
      <c r="F527" s="24">
        <v>1</v>
      </c>
      <c r="G527" s="35">
        <v>224581965</v>
      </c>
      <c r="H527" s="35">
        <f>G527</f>
        <v>224581965</v>
      </c>
      <c r="I527" s="35">
        <f>I525</f>
        <v>689454</v>
      </c>
      <c r="J527" s="35">
        <f>H527/I527</f>
        <v>325.73886727758486</v>
      </c>
    </row>
    <row r="528" spans="1:10" ht="15.75" customHeight="1" x14ac:dyDescent="0.2">
      <c r="A528" s="62"/>
      <c r="B528" s="26"/>
      <c r="C528" s="27"/>
      <c r="D528" s="27"/>
      <c r="E528" s="27"/>
      <c r="F528" s="28"/>
      <c r="G528" s="28"/>
      <c r="H528" s="28"/>
      <c r="I528" s="28"/>
      <c r="J528" s="29"/>
    </row>
    <row r="529" spans="1:10" ht="32.25" customHeight="1" x14ac:dyDescent="0.2">
      <c r="A529" s="2">
        <v>240</v>
      </c>
      <c r="B529" s="1" t="s">
        <v>398</v>
      </c>
      <c r="C529" s="2" t="s">
        <v>318</v>
      </c>
      <c r="D529" s="3">
        <v>42698</v>
      </c>
      <c r="E529" s="3">
        <v>42807</v>
      </c>
      <c r="F529" s="24">
        <v>1</v>
      </c>
      <c r="G529" s="35">
        <v>50039500</v>
      </c>
      <c r="H529" s="35">
        <f>G529</f>
        <v>50039500</v>
      </c>
      <c r="I529" s="35">
        <f>I527</f>
        <v>689454</v>
      </c>
      <c r="J529" s="35">
        <f>H529/I529</f>
        <v>72.578446132736914</v>
      </c>
    </row>
    <row r="530" spans="1:10" ht="15.75" customHeight="1" x14ac:dyDescent="0.2">
      <c r="A530" s="62"/>
      <c r="B530" s="26"/>
      <c r="C530" s="27"/>
      <c r="D530" s="27"/>
      <c r="E530" s="27"/>
      <c r="F530" s="28"/>
      <c r="G530" s="28"/>
      <c r="H530" s="28"/>
      <c r="I530" s="28"/>
      <c r="J530" s="29"/>
    </row>
    <row r="531" spans="1:10" ht="54" customHeight="1" x14ac:dyDescent="0.2">
      <c r="A531" s="2">
        <v>241</v>
      </c>
      <c r="B531" s="1" t="s">
        <v>399</v>
      </c>
      <c r="C531" s="21" t="s">
        <v>400</v>
      </c>
      <c r="D531" s="84">
        <v>42762</v>
      </c>
      <c r="E531" s="84">
        <v>42821</v>
      </c>
      <c r="F531" s="24">
        <v>1</v>
      </c>
      <c r="G531" s="25">
        <f>32500*2875.46</f>
        <v>93452450</v>
      </c>
      <c r="H531" s="35">
        <f t="shared" ref="H531:H543" si="0">G531</f>
        <v>93452450</v>
      </c>
      <c r="I531" s="25">
        <v>737717</v>
      </c>
      <c r="J531" s="85">
        <f>H531/I531</f>
        <v>126.67791307506808</v>
      </c>
    </row>
    <row r="532" spans="1:10" ht="15.75" customHeight="1" x14ac:dyDescent="0.2">
      <c r="A532" s="62"/>
      <c r="B532" s="26"/>
      <c r="C532" s="27"/>
      <c r="D532" s="27"/>
      <c r="E532" s="27"/>
      <c r="F532" s="28"/>
      <c r="G532" s="28"/>
      <c r="H532" s="28"/>
      <c r="I532" s="28"/>
      <c r="J532" s="29"/>
    </row>
    <row r="533" spans="1:10" ht="27.75" customHeight="1" x14ac:dyDescent="0.2">
      <c r="A533" s="2">
        <v>242</v>
      </c>
      <c r="B533" s="46" t="s">
        <v>401</v>
      </c>
      <c r="C533" s="21" t="s">
        <v>332</v>
      </c>
      <c r="D533" s="86">
        <v>42797</v>
      </c>
      <c r="E533" s="86">
        <v>42830</v>
      </c>
      <c r="F533" s="24">
        <v>1</v>
      </c>
      <c r="G533" s="25">
        <v>8770657</v>
      </c>
      <c r="H533" s="35">
        <f t="shared" si="0"/>
        <v>8770657</v>
      </c>
      <c r="I533" s="25">
        <v>737717</v>
      </c>
      <c r="J533" s="85">
        <f>H533/I533</f>
        <v>11.888918108163429</v>
      </c>
    </row>
    <row r="534" spans="1:10" x14ac:dyDescent="0.2">
      <c r="A534" s="62"/>
      <c r="B534" s="26"/>
      <c r="C534" s="27"/>
      <c r="D534" s="27"/>
      <c r="E534" s="27"/>
      <c r="F534" s="28"/>
      <c r="G534" s="28"/>
      <c r="H534" s="28"/>
      <c r="I534" s="28"/>
      <c r="J534" s="29"/>
    </row>
    <row r="535" spans="1:10" ht="36" customHeight="1" x14ac:dyDescent="0.2">
      <c r="A535" s="2">
        <v>243</v>
      </c>
      <c r="B535" s="1" t="s">
        <v>402</v>
      </c>
      <c r="C535" s="2" t="s">
        <v>403</v>
      </c>
      <c r="D535" s="87">
        <v>42835</v>
      </c>
      <c r="E535" s="87">
        <v>42842</v>
      </c>
      <c r="F535" s="24">
        <v>1</v>
      </c>
      <c r="G535" s="35">
        <v>27414625</v>
      </c>
      <c r="H535" s="35">
        <f t="shared" si="0"/>
        <v>27414625</v>
      </c>
      <c r="I535" s="25">
        <v>737717</v>
      </c>
      <c r="J535" s="85">
        <f>H535/I535</f>
        <v>37.16143860043892</v>
      </c>
    </row>
    <row r="536" spans="1:10" x14ac:dyDescent="0.2">
      <c r="A536" s="62"/>
      <c r="B536" s="26"/>
      <c r="C536" s="27"/>
      <c r="D536" s="27"/>
      <c r="E536" s="27"/>
      <c r="F536" s="28"/>
      <c r="G536" s="28"/>
      <c r="H536" s="28"/>
      <c r="I536" s="28"/>
      <c r="J536" s="29"/>
    </row>
    <row r="537" spans="1:10" ht="35.25" customHeight="1" x14ac:dyDescent="0.2">
      <c r="A537" s="2">
        <v>244</v>
      </c>
      <c r="B537" s="1" t="s">
        <v>404</v>
      </c>
      <c r="C537" s="2" t="s">
        <v>405</v>
      </c>
      <c r="D537" s="87">
        <v>42844</v>
      </c>
      <c r="E537" s="87">
        <v>42878</v>
      </c>
      <c r="F537" s="24">
        <v>1</v>
      </c>
      <c r="G537" s="35">
        <v>112449050</v>
      </c>
      <c r="H537" s="35">
        <f t="shared" si="0"/>
        <v>112449050</v>
      </c>
      <c r="I537" s="25">
        <v>737717</v>
      </c>
      <c r="J537" s="85">
        <f>H537/I537</f>
        <v>152.42843800535977</v>
      </c>
    </row>
    <row r="538" spans="1:10" x14ac:dyDescent="0.2">
      <c r="A538" s="62"/>
      <c r="B538" s="26"/>
      <c r="C538" s="27"/>
      <c r="D538" s="27"/>
      <c r="E538" s="27"/>
      <c r="F538" s="28"/>
      <c r="G538" s="28"/>
      <c r="H538" s="28"/>
      <c r="I538" s="28"/>
      <c r="J538" s="29"/>
    </row>
    <row r="539" spans="1:10" ht="51.75" customHeight="1" x14ac:dyDescent="0.2">
      <c r="A539" s="2">
        <v>245</v>
      </c>
      <c r="B539" s="1" t="s">
        <v>406</v>
      </c>
      <c r="C539" s="2" t="s">
        <v>407</v>
      </c>
      <c r="D539" s="87">
        <v>42879</v>
      </c>
      <c r="E539" s="87">
        <v>42913</v>
      </c>
      <c r="F539" s="24">
        <v>1</v>
      </c>
      <c r="G539" s="35">
        <v>176620838</v>
      </c>
      <c r="H539" s="35">
        <f t="shared" si="0"/>
        <v>176620838</v>
      </c>
      <c r="I539" s="25">
        <v>737717</v>
      </c>
      <c r="J539" s="85">
        <f>H539/I539</f>
        <v>239.41543708495263</v>
      </c>
    </row>
    <row r="540" spans="1:10" x14ac:dyDescent="0.2">
      <c r="A540" s="62"/>
      <c r="B540" s="26"/>
      <c r="C540" s="27"/>
      <c r="D540" s="27"/>
      <c r="E540" s="27"/>
      <c r="F540" s="28"/>
      <c r="G540" s="28"/>
      <c r="H540" s="28"/>
      <c r="I540" s="28"/>
      <c r="J540" s="29"/>
    </row>
    <row r="541" spans="1:10" ht="63.75" x14ac:dyDescent="0.2">
      <c r="A541" s="2">
        <v>246</v>
      </c>
      <c r="B541" s="1" t="s">
        <v>408</v>
      </c>
      <c r="C541" s="2" t="s">
        <v>409</v>
      </c>
      <c r="D541" s="87">
        <v>42891</v>
      </c>
      <c r="E541" s="87">
        <v>42897</v>
      </c>
      <c r="F541" s="24">
        <v>1</v>
      </c>
      <c r="G541" s="35">
        <v>214181074</v>
      </c>
      <c r="H541" s="35">
        <f t="shared" si="0"/>
        <v>214181074</v>
      </c>
      <c r="I541" s="25">
        <v>737717</v>
      </c>
      <c r="J541" s="85">
        <f>H541/I541</f>
        <v>290.32958980205149</v>
      </c>
    </row>
    <row r="542" spans="1:10" x14ac:dyDescent="0.2">
      <c r="A542" s="62"/>
      <c r="B542" s="26"/>
      <c r="C542" s="27"/>
      <c r="D542" s="27"/>
      <c r="E542" s="27"/>
      <c r="F542" s="28"/>
      <c r="G542" s="28"/>
      <c r="H542" s="28"/>
      <c r="I542" s="28"/>
      <c r="J542" s="29"/>
    </row>
    <row r="543" spans="1:10" ht="25.5" x14ac:dyDescent="0.2">
      <c r="A543" s="2">
        <v>247</v>
      </c>
      <c r="B543" s="1" t="s">
        <v>410</v>
      </c>
      <c r="C543" s="2" t="s">
        <v>411</v>
      </c>
      <c r="D543" s="87">
        <v>42933</v>
      </c>
      <c r="E543" s="87">
        <v>42962</v>
      </c>
      <c r="F543" s="24">
        <v>1</v>
      </c>
      <c r="G543" s="35">
        <v>33915417</v>
      </c>
      <c r="H543" s="35">
        <f t="shared" si="0"/>
        <v>33915417</v>
      </c>
      <c r="I543" s="25">
        <v>737717</v>
      </c>
      <c r="J543" s="85">
        <f>H543/I543</f>
        <v>45.973478989910767</v>
      </c>
    </row>
    <row r="544" spans="1:10" x14ac:dyDescent="0.2">
      <c r="A544" s="62"/>
      <c r="B544" s="26"/>
      <c r="C544" s="27"/>
      <c r="D544" s="27"/>
      <c r="E544" s="27"/>
      <c r="F544" s="28"/>
      <c r="G544" s="28"/>
      <c r="H544" s="28"/>
      <c r="I544" s="28"/>
      <c r="J544" s="29"/>
    </row>
    <row r="545" spans="1:14" ht="25.5" x14ac:dyDescent="0.2">
      <c r="A545" s="2">
        <v>248</v>
      </c>
      <c r="B545" s="1" t="s">
        <v>412</v>
      </c>
      <c r="C545" s="2" t="s">
        <v>413</v>
      </c>
      <c r="D545" s="87">
        <v>42957</v>
      </c>
      <c r="E545" s="87">
        <v>42972</v>
      </c>
      <c r="F545" s="24">
        <v>1</v>
      </c>
      <c r="G545" s="35">
        <f>84500000*1.19</f>
        <v>100555000</v>
      </c>
      <c r="H545" s="35">
        <f>G545</f>
        <v>100555000</v>
      </c>
      <c r="I545" s="25">
        <v>737717</v>
      </c>
      <c r="J545" s="85">
        <f>H545/I545</f>
        <v>136.3056565051368</v>
      </c>
    </row>
    <row r="546" spans="1:14" x14ac:dyDescent="0.2">
      <c r="A546" s="62"/>
      <c r="B546" s="26"/>
      <c r="C546" s="27"/>
      <c r="D546" s="27"/>
      <c r="E546" s="27"/>
      <c r="F546" s="28"/>
      <c r="G546" s="28"/>
      <c r="H546" s="28"/>
      <c r="I546" s="28"/>
      <c r="J546" s="29"/>
    </row>
    <row r="547" spans="1:14" ht="38.25" x14ac:dyDescent="0.2">
      <c r="A547" s="2">
        <v>249</v>
      </c>
      <c r="B547" s="1" t="s">
        <v>414</v>
      </c>
      <c r="C547" s="2" t="s">
        <v>405</v>
      </c>
      <c r="D547" s="87">
        <v>42972</v>
      </c>
      <c r="E547" s="87">
        <v>42979</v>
      </c>
      <c r="F547" s="24">
        <v>1</v>
      </c>
      <c r="G547" s="35">
        <v>3748500</v>
      </c>
      <c r="H547" s="35">
        <f>G547</f>
        <v>3748500</v>
      </c>
      <c r="I547" s="25">
        <v>737717</v>
      </c>
      <c r="J547" s="85">
        <f>H547/I547</f>
        <v>5.0812167809607205</v>
      </c>
    </row>
    <row r="548" spans="1:14" x14ac:dyDescent="0.2">
      <c r="A548" s="62"/>
      <c r="B548" s="26"/>
      <c r="C548" s="27"/>
      <c r="D548" s="27"/>
      <c r="E548" s="27"/>
      <c r="F548" s="28"/>
      <c r="G548" s="28"/>
      <c r="H548" s="28"/>
      <c r="I548" s="28"/>
      <c r="J548" s="29"/>
    </row>
    <row r="549" spans="1:14" ht="38.25" x14ac:dyDescent="0.2">
      <c r="A549" s="2">
        <f>A547+1</f>
        <v>250</v>
      </c>
      <c r="B549" s="1" t="s">
        <v>415</v>
      </c>
      <c r="C549" s="2" t="s">
        <v>416</v>
      </c>
      <c r="D549" s="87">
        <v>42979</v>
      </c>
      <c r="E549" s="87">
        <v>42991</v>
      </c>
      <c r="F549" s="24">
        <v>1</v>
      </c>
      <c r="G549" s="88">
        <v>396491025</v>
      </c>
      <c r="H549" s="35">
        <f>G549</f>
        <v>396491025</v>
      </c>
      <c r="I549" s="25">
        <v>737717</v>
      </c>
      <c r="J549" s="85">
        <f>H549/I549</f>
        <v>537.45680931847846</v>
      </c>
    </row>
    <row r="550" spans="1:14" x14ac:dyDescent="0.2">
      <c r="A550" s="62"/>
      <c r="B550" s="26"/>
      <c r="C550" s="27"/>
      <c r="D550" s="27"/>
      <c r="E550" s="27"/>
      <c r="F550" s="28"/>
      <c r="G550" s="28"/>
      <c r="H550" s="28"/>
      <c r="I550" s="28"/>
      <c r="J550" s="29"/>
    </row>
    <row r="551" spans="1:14" ht="38.25" x14ac:dyDescent="0.2">
      <c r="A551" s="2">
        <f>A549+1</f>
        <v>251</v>
      </c>
      <c r="B551" s="1" t="s">
        <v>417</v>
      </c>
      <c r="C551" s="2" t="s">
        <v>418</v>
      </c>
      <c r="D551" s="87">
        <v>42917</v>
      </c>
      <c r="E551" s="87">
        <v>43468</v>
      </c>
      <c r="F551" s="24">
        <v>1</v>
      </c>
      <c r="G551" s="25">
        <f>1473000*3100</f>
        <v>4566300000</v>
      </c>
      <c r="H551" s="25">
        <f>G551</f>
        <v>4566300000</v>
      </c>
      <c r="I551" s="25">
        <v>737717</v>
      </c>
      <c r="J551" s="85">
        <f>H551/I551</f>
        <v>6189.7719586236999</v>
      </c>
    </row>
    <row r="552" spans="1:14" x14ac:dyDescent="0.2">
      <c r="A552" s="62"/>
      <c r="B552" s="26"/>
      <c r="C552" s="27"/>
      <c r="D552" s="27"/>
      <c r="E552" s="27"/>
      <c r="F552" s="28"/>
      <c r="G552" s="28"/>
      <c r="H552" s="28"/>
      <c r="I552" s="28"/>
      <c r="J552" s="29"/>
    </row>
    <row r="553" spans="1:14" ht="25.5" x14ac:dyDescent="0.2">
      <c r="A553" s="2">
        <f>A551+1</f>
        <v>252</v>
      </c>
      <c r="B553" s="1" t="s">
        <v>419</v>
      </c>
      <c r="C553" s="2" t="s">
        <v>405</v>
      </c>
      <c r="D553" s="87">
        <v>43014</v>
      </c>
      <c r="E553" s="87">
        <v>43020</v>
      </c>
      <c r="F553" s="24">
        <v>1</v>
      </c>
      <c r="G553" s="89">
        <v>11351875</v>
      </c>
      <c r="H553" s="21">
        <f>G553</f>
        <v>11351875</v>
      </c>
      <c r="I553" s="25">
        <v>737717</v>
      </c>
      <c r="J553" s="85">
        <f>H553/I553</f>
        <v>15.387845203513001</v>
      </c>
    </row>
    <row r="554" spans="1:14" x14ac:dyDescent="0.2">
      <c r="A554" s="62"/>
      <c r="B554" s="26"/>
      <c r="C554" s="27"/>
      <c r="D554" s="27"/>
      <c r="E554" s="27"/>
      <c r="F554" s="28"/>
      <c r="G554" s="28"/>
      <c r="H554" s="28"/>
      <c r="I554" s="28"/>
      <c r="J554" s="29"/>
    </row>
    <row r="555" spans="1:14" ht="24.75" customHeight="1" x14ac:dyDescent="0.2">
      <c r="A555" s="2">
        <f>A553+1</f>
        <v>253</v>
      </c>
      <c r="B555" s="1" t="s">
        <v>420</v>
      </c>
      <c r="C555" s="2" t="s">
        <v>421</v>
      </c>
      <c r="D555" s="87">
        <v>43020</v>
      </c>
      <c r="E555" s="87">
        <v>43035</v>
      </c>
      <c r="F555" s="24">
        <v>1</v>
      </c>
      <c r="G555" s="25">
        <v>4462500</v>
      </c>
      <c r="H555" s="21">
        <f>G555</f>
        <v>4462500</v>
      </c>
      <c r="I555" s="25">
        <v>737717</v>
      </c>
      <c r="J555" s="85">
        <f>H555/I555</f>
        <v>6.0490675963818106</v>
      </c>
    </row>
    <row r="556" spans="1:14" x14ac:dyDescent="0.2">
      <c r="A556" s="62"/>
      <c r="B556" s="26"/>
      <c r="C556" s="27"/>
      <c r="D556" s="27"/>
      <c r="E556" s="27"/>
      <c r="F556" s="28"/>
      <c r="G556" s="28"/>
      <c r="H556" s="28"/>
      <c r="I556" s="28"/>
      <c r="J556" s="29"/>
    </row>
    <row r="557" spans="1:14" ht="25.5" x14ac:dyDescent="0.2">
      <c r="A557" s="2">
        <v>254</v>
      </c>
      <c r="B557" s="1" t="s">
        <v>422</v>
      </c>
      <c r="C557" s="2" t="s">
        <v>423</v>
      </c>
      <c r="D557" s="87">
        <v>42947</v>
      </c>
      <c r="E557" s="87" t="s">
        <v>424</v>
      </c>
      <c r="F557" s="24">
        <v>1</v>
      </c>
      <c r="G557" s="25">
        <v>49500000</v>
      </c>
      <c r="H557" s="25">
        <f>G557</f>
        <v>49500000</v>
      </c>
      <c r="I557" s="25">
        <v>737717</v>
      </c>
      <c r="J557" s="85">
        <f>H557/I557</f>
        <v>67.098901069109161</v>
      </c>
    </row>
    <row r="558" spans="1:14" x14ac:dyDescent="0.2">
      <c r="A558" s="62"/>
      <c r="B558" s="26"/>
      <c r="C558" s="27"/>
      <c r="D558" s="27"/>
      <c r="E558" s="27"/>
      <c r="F558" s="28"/>
      <c r="G558" s="28"/>
      <c r="H558" s="28"/>
      <c r="I558" s="28"/>
      <c r="J558" s="29"/>
    </row>
    <row r="559" spans="1:14" ht="25.5" x14ac:dyDescent="0.2">
      <c r="A559" s="2">
        <v>255</v>
      </c>
      <c r="B559" s="1" t="s">
        <v>425</v>
      </c>
      <c r="C559" s="2" t="s">
        <v>426</v>
      </c>
      <c r="D559" s="87">
        <v>43136</v>
      </c>
      <c r="E559" s="87">
        <v>43178</v>
      </c>
      <c r="F559" s="24">
        <v>1</v>
      </c>
      <c r="G559" s="89">
        <v>52360000</v>
      </c>
      <c r="H559" s="89">
        <f>G559</f>
        <v>52360000</v>
      </c>
      <c r="I559" s="25">
        <v>781242</v>
      </c>
      <c r="J559" s="85">
        <f>H559/I559</f>
        <v>67.021486300019717</v>
      </c>
      <c r="N559" s="5" t="s">
        <v>202</v>
      </c>
    </row>
    <row r="560" spans="1:14" x14ac:dyDescent="0.2">
      <c r="A560" s="62"/>
      <c r="B560" s="26"/>
      <c r="C560" s="27"/>
      <c r="D560" s="27"/>
      <c r="E560" s="27"/>
      <c r="F560" s="28"/>
      <c r="G560" s="28"/>
      <c r="H560" s="28"/>
      <c r="I560" s="28"/>
      <c r="J560" s="29"/>
    </row>
    <row r="561" spans="1:10" ht="25.5" x14ac:dyDescent="0.2">
      <c r="A561" s="2">
        <v>256</v>
      </c>
      <c r="B561" s="1" t="s">
        <v>427</v>
      </c>
      <c r="C561" s="2" t="s">
        <v>426</v>
      </c>
      <c r="D561" s="87">
        <v>43167</v>
      </c>
      <c r="E561" s="87">
        <v>43228</v>
      </c>
      <c r="F561" s="24">
        <v>1</v>
      </c>
      <c r="G561" s="89">
        <v>186830000</v>
      </c>
      <c r="H561" s="89">
        <f>G561</f>
        <v>186830000</v>
      </c>
      <c r="I561" s="25">
        <v>781242</v>
      </c>
      <c r="J561" s="85">
        <f>H561/I561</f>
        <v>239.14484884325216</v>
      </c>
    </row>
    <row r="562" spans="1:10" x14ac:dyDescent="0.2">
      <c r="A562" s="62"/>
      <c r="B562" s="26"/>
      <c r="C562" s="27"/>
      <c r="D562" s="27"/>
      <c r="E562" s="27"/>
      <c r="F562" s="28"/>
      <c r="G562" s="28"/>
      <c r="H562" s="28"/>
      <c r="I562" s="28"/>
      <c r="J562" s="29"/>
    </row>
    <row r="563" spans="1:10" ht="39.75" customHeight="1" x14ac:dyDescent="0.2">
      <c r="A563" s="2">
        <v>257</v>
      </c>
      <c r="B563" s="1" t="s">
        <v>428</v>
      </c>
      <c r="C563" s="2" t="s">
        <v>95</v>
      </c>
      <c r="D563" s="87" t="s">
        <v>429</v>
      </c>
      <c r="E563" s="87" t="s">
        <v>430</v>
      </c>
      <c r="F563" s="24">
        <v>1</v>
      </c>
      <c r="G563" s="89">
        <v>59143000</v>
      </c>
      <c r="H563" s="89">
        <f>G563</f>
        <v>59143000</v>
      </c>
      <c r="I563" s="25">
        <v>781242</v>
      </c>
      <c r="J563" s="85">
        <f>H563/I563</f>
        <v>75.70381520706772</v>
      </c>
    </row>
    <row r="564" spans="1:10" x14ac:dyDescent="0.2">
      <c r="A564" s="62"/>
      <c r="B564" s="26"/>
      <c r="C564" s="27"/>
      <c r="D564" s="27"/>
      <c r="E564" s="27"/>
      <c r="F564" s="28"/>
      <c r="G564" s="28"/>
      <c r="H564" s="28"/>
      <c r="I564" s="28"/>
      <c r="J564" s="29"/>
    </row>
    <row r="565" spans="1:10" ht="42" customHeight="1" x14ac:dyDescent="0.2">
      <c r="A565" s="2">
        <v>258</v>
      </c>
      <c r="B565" s="1" t="s">
        <v>431</v>
      </c>
      <c r="C565" s="2" t="s">
        <v>332</v>
      </c>
      <c r="D565" s="87" t="s">
        <v>432</v>
      </c>
      <c r="E565" s="87">
        <v>43369</v>
      </c>
      <c r="F565" s="24">
        <v>1</v>
      </c>
      <c r="G565" s="89">
        <v>213110836</v>
      </c>
      <c r="H565" s="89">
        <f>G565</f>
        <v>213110836</v>
      </c>
      <c r="I565" s="25">
        <v>781242</v>
      </c>
      <c r="J565" s="85">
        <f>H565/I565</f>
        <v>272.78466339495316</v>
      </c>
    </row>
    <row r="566" spans="1:10" x14ac:dyDescent="0.2">
      <c r="A566" s="62"/>
      <c r="B566" s="26"/>
      <c r="C566" s="27"/>
      <c r="D566" s="27"/>
      <c r="E566" s="27"/>
      <c r="F566" s="28"/>
      <c r="G566" s="28"/>
      <c r="H566" s="28"/>
      <c r="I566" s="28"/>
      <c r="J566" s="29"/>
    </row>
    <row r="567" spans="1:10" ht="36" customHeight="1" x14ac:dyDescent="0.2">
      <c r="A567" s="2">
        <v>259</v>
      </c>
      <c r="B567" s="1" t="s">
        <v>433</v>
      </c>
      <c r="C567" s="2" t="s">
        <v>434</v>
      </c>
      <c r="D567" s="87">
        <v>43411</v>
      </c>
      <c r="E567" s="87">
        <v>43441</v>
      </c>
      <c r="F567" s="24">
        <v>1</v>
      </c>
      <c r="G567" s="89">
        <v>26708947</v>
      </c>
      <c r="H567" s="89">
        <f>G567</f>
        <v>26708947</v>
      </c>
      <c r="I567" s="25">
        <v>781242</v>
      </c>
      <c r="J567" s="85">
        <f>G567/I567</f>
        <v>34.187802243094971</v>
      </c>
    </row>
    <row r="568" spans="1:10" x14ac:dyDescent="0.2">
      <c r="A568" s="62"/>
      <c r="B568" s="26"/>
      <c r="C568" s="27"/>
      <c r="D568" s="27"/>
      <c r="E568" s="27"/>
      <c r="F568" s="28"/>
      <c r="G568" s="28"/>
      <c r="H568" s="28"/>
      <c r="I568" s="28"/>
      <c r="J568" s="29"/>
    </row>
    <row r="569" spans="1:10" ht="29.25" customHeight="1" x14ac:dyDescent="0.2">
      <c r="A569" s="2">
        <v>260</v>
      </c>
      <c r="B569" s="1" t="s">
        <v>435</v>
      </c>
      <c r="C569" s="2" t="s">
        <v>436</v>
      </c>
      <c r="D569" s="3">
        <v>43466</v>
      </c>
      <c r="E569" s="3">
        <v>43543</v>
      </c>
      <c r="F569" s="24">
        <v>1</v>
      </c>
      <c r="G569" s="35">
        <v>186492195</v>
      </c>
      <c r="H569" s="35">
        <f>G569</f>
        <v>186492195</v>
      </c>
      <c r="I569" s="25">
        <v>828116</v>
      </c>
      <c r="J569" s="35">
        <f>H569/I569</f>
        <v>225.20056972694647</v>
      </c>
    </row>
    <row r="570" spans="1:10" x14ac:dyDescent="0.2">
      <c r="A570" s="62"/>
      <c r="B570" s="26"/>
      <c r="C570" s="27"/>
      <c r="D570" s="27"/>
      <c r="E570" s="27"/>
      <c r="F570" s="28"/>
      <c r="G570" s="28"/>
      <c r="H570" s="28"/>
      <c r="I570" s="28"/>
      <c r="J570" s="29"/>
    </row>
    <row r="571" spans="1:10" ht="20.25" customHeight="1" x14ac:dyDescent="0.2">
      <c r="A571" s="2">
        <v>261</v>
      </c>
      <c r="B571" s="1" t="s">
        <v>437</v>
      </c>
      <c r="C571" s="2" t="s">
        <v>438</v>
      </c>
      <c r="D571" s="3">
        <v>43466</v>
      </c>
      <c r="E571" s="3">
        <v>43475</v>
      </c>
      <c r="F571" s="24">
        <v>1</v>
      </c>
      <c r="G571" s="35">
        <v>3570000</v>
      </c>
      <c r="H571" s="35">
        <f>G571</f>
        <v>3570000</v>
      </c>
      <c r="I571" s="25">
        <v>828116</v>
      </c>
      <c r="J571" s="35">
        <f>H571/I571</f>
        <v>4.3109902477430699</v>
      </c>
    </row>
    <row r="572" spans="1:10" x14ac:dyDescent="0.2">
      <c r="A572" s="62"/>
      <c r="B572" s="26"/>
      <c r="C572" s="27"/>
      <c r="D572" s="27"/>
      <c r="E572" s="27"/>
      <c r="F572" s="28"/>
      <c r="G572" s="28"/>
      <c r="H572" s="28"/>
      <c r="I572" s="28"/>
      <c r="J572" s="29"/>
    </row>
    <row r="573" spans="1:10" ht="33.75" customHeight="1" x14ac:dyDescent="0.2">
      <c r="A573" s="2">
        <v>262</v>
      </c>
      <c r="B573" s="1" t="s">
        <v>439</v>
      </c>
      <c r="C573" s="2" t="s">
        <v>332</v>
      </c>
      <c r="D573" s="3">
        <v>43706</v>
      </c>
      <c r="E573" s="3">
        <v>43850</v>
      </c>
      <c r="F573" s="24">
        <v>1</v>
      </c>
      <c r="G573" s="90">
        <f>70500*3320.77</f>
        <v>234114285</v>
      </c>
      <c r="H573" s="35">
        <f>G573</f>
        <v>234114285</v>
      </c>
      <c r="I573" s="25">
        <v>828116</v>
      </c>
      <c r="J573" s="35">
        <f>H573/I573</f>
        <v>282.70711470373715</v>
      </c>
    </row>
    <row r="574" spans="1:10" x14ac:dyDescent="0.2">
      <c r="A574" s="62"/>
      <c r="B574" s="26"/>
      <c r="C574" s="27"/>
      <c r="D574" s="27"/>
      <c r="E574" s="27"/>
      <c r="F574" s="28"/>
      <c r="G574" s="28"/>
      <c r="H574" s="28"/>
      <c r="I574" s="28"/>
      <c r="J574" s="29"/>
    </row>
    <row r="575" spans="1:10" ht="40.5" customHeight="1" x14ac:dyDescent="0.2">
      <c r="A575" s="2">
        <v>263</v>
      </c>
      <c r="B575" s="1" t="s">
        <v>440</v>
      </c>
      <c r="C575" s="2" t="s">
        <v>441</v>
      </c>
      <c r="D575" s="3">
        <v>43567</v>
      </c>
      <c r="E575" s="3">
        <v>43585</v>
      </c>
      <c r="F575" s="24">
        <v>1</v>
      </c>
      <c r="G575" s="90">
        <f>62000* 3247.72</f>
        <v>201358640</v>
      </c>
      <c r="H575" s="35">
        <f>G575</f>
        <v>201358640</v>
      </c>
      <c r="I575" s="25">
        <v>828116</v>
      </c>
      <c r="J575" s="35">
        <f>H575/I575</f>
        <v>243.15269841423182</v>
      </c>
    </row>
    <row r="576" spans="1:10" x14ac:dyDescent="0.2">
      <c r="A576" s="62"/>
      <c r="B576" s="26"/>
      <c r="C576" s="27"/>
      <c r="D576" s="27"/>
      <c r="E576" s="27"/>
      <c r="F576" s="28"/>
      <c r="G576" s="28"/>
      <c r="H576" s="28"/>
      <c r="I576" s="28"/>
      <c r="J576" s="29"/>
    </row>
    <row r="577" spans="1:10" ht="38.25" x14ac:dyDescent="0.2">
      <c r="A577" s="2">
        <v>264</v>
      </c>
      <c r="B577" s="1" t="s">
        <v>442</v>
      </c>
      <c r="C577" s="2" t="s">
        <v>443</v>
      </c>
      <c r="D577" s="3">
        <v>43705</v>
      </c>
      <c r="E577" s="3">
        <v>43776</v>
      </c>
      <c r="F577" s="24">
        <v>1</v>
      </c>
      <c r="G577" s="90">
        <v>113898707</v>
      </c>
      <c r="H577" s="35">
        <f>G577</f>
        <v>113898707</v>
      </c>
      <c r="I577" s="25">
        <v>828116</v>
      </c>
      <c r="J577" s="35">
        <f>H577/I577</f>
        <v>137.5395560525337</v>
      </c>
    </row>
    <row r="578" spans="1:10" x14ac:dyDescent="0.2">
      <c r="A578" s="62"/>
      <c r="B578" s="26"/>
      <c r="C578" s="27"/>
      <c r="D578" s="27"/>
      <c r="E578" s="27"/>
      <c r="F578" s="28"/>
      <c r="G578" s="28"/>
      <c r="H578" s="28"/>
      <c r="I578" s="28"/>
      <c r="J578" s="29"/>
    </row>
    <row r="579" spans="1:10" ht="25.5" x14ac:dyDescent="0.2">
      <c r="A579" s="2">
        <v>265</v>
      </c>
      <c r="B579" s="1" t="s">
        <v>444</v>
      </c>
      <c r="C579" s="2" t="s">
        <v>445</v>
      </c>
      <c r="D579" s="3">
        <v>43830</v>
      </c>
      <c r="E579" s="3">
        <v>43995</v>
      </c>
      <c r="F579" s="24">
        <v>1</v>
      </c>
      <c r="G579" s="90">
        <f>112500*3758.15</f>
        <v>422791875</v>
      </c>
      <c r="H579" s="35">
        <f>G579</f>
        <v>422791875</v>
      </c>
      <c r="I579" s="25">
        <v>828116</v>
      </c>
      <c r="J579" s="35">
        <f>H579/I579</f>
        <v>510.54668065826525</v>
      </c>
    </row>
    <row r="580" spans="1:10" x14ac:dyDescent="0.2">
      <c r="A580" s="62"/>
      <c r="B580" s="26"/>
      <c r="C580" s="27"/>
      <c r="D580" s="27"/>
      <c r="E580" s="27"/>
      <c r="F580" s="28"/>
      <c r="G580" s="28"/>
      <c r="H580" s="28"/>
      <c r="I580" s="28"/>
      <c r="J580" s="29"/>
    </row>
    <row r="581" spans="1:10" x14ac:dyDescent="0.2">
      <c r="A581" s="2">
        <v>266</v>
      </c>
      <c r="B581" s="1" t="s">
        <v>446</v>
      </c>
      <c r="C581" s="2" t="s">
        <v>445</v>
      </c>
      <c r="D581" s="3">
        <v>43889</v>
      </c>
      <c r="E581" s="3">
        <v>43995</v>
      </c>
      <c r="F581" s="24">
        <v>1</v>
      </c>
      <c r="G581" s="90">
        <f>2047.5*3758.15</f>
        <v>7694812.125</v>
      </c>
      <c r="H581" s="35">
        <f>G581</f>
        <v>7694812.125</v>
      </c>
      <c r="I581" s="25">
        <v>877803</v>
      </c>
      <c r="J581" s="35">
        <f>H581/I581</f>
        <v>8.7659897778886613</v>
      </c>
    </row>
    <row r="582" spans="1:10" x14ac:dyDescent="0.2">
      <c r="A582" s="62"/>
      <c r="B582" s="26"/>
      <c r="C582" s="27"/>
      <c r="D582" s="27"/>
      <c r="E582" s="27"/>
      <c r="F582" s="28"/>
      <c r="G582" s="28"/>
      <c r="H582" s="28"/>
      <c r="I582" s="28"/>
      <c r="J582" s="29"/>
    </row>
    <row r="583" spans="1:10" ht="25.5" x14ac:dyDescent="0.2">
      <c r="A583" s="2">
        <v>267</v>
      </c>
      <c r="B583" s="1" t="s">
        <v>447</v>
      </c>
      <c r="C583" s="2" t="s">
        <v>318</v>
      </c>
      <c r="D583" s="3">
        <v>43890</v>
      </c>
      <c r="E583" s="3">
        <v>43900</v>
      </c>
      <c r="F583" s="24">
        <v>1</v>
      </c>
      <c r="G583" s="90">
        <v>102439988</v>
      </c>
      <c r="H583" s="35">
        <f>G583</f>
        <v>102439988</v>
      </c>
      <c r="I583" s="25">
        <v>877803</v>
      </c>
      <c r="J583" s="35">
        <f>H583/I583</f>
        <v>116.70043050661708</v>
      </c>
    </row>
    <row r="584" spans="1:10" x14ac:dyDescent="0.2">
      <c r="A584" s="62"/>
      <c r="B584" s="26"/>
      <c r="C584" s="27"/>
      <c r="D584" s="27"/>
      <c r="E584" s="27"/>
      <c r="F584" s="28"/>
      <c r="G584" s="28"/>
      <c r="H584" s="28"/>
      <c r="I584" s="28"/>
      <c r="J584" s="29"/>
    </row>
    <row r="585" spans="1:10" ht="25.5" x14ac:dyDescent="0.2">
      <c r="A585" s="2">
        <v>268</v>
      </c>
      <c r="B585" s="1" t="s">
        <v>448</v>
      </c>
      <c r="C585" s="2" t="s">
        <v>381</v>
      </c>
      <c r="D585" s="3">
        <v>43861</v>
      </c>
      <c r="E585" s="3">
        <v>43931</v>
      </c>
      <c r="F585" s="24">
        <v>1</v>
      </c>
      <c r="G585" s="90">
        <f>36650*3643.02</f>
        <v>133516683</v>
      </c>
      <c r="H585" s="35">
        <f>G585</f>
        <v>133516683</v>
      </c>
      <c r="I585" s="25">
        <v>877803</v>
      </c>
      <c r="J585" s="35">
        <f>H585/I585</f>
        <v>152.10324298276493</v>
      </c>
    </row>
    <row r="586" spans="1:10" x14ac:dyDescent="0.2">
      <c r="A586" s="62"/>
      <c r="B586" s="26"/>
      <c r="C586" s="27"/>
      <c r="D586" s="27"/>
      <c r="E586" s="27"/>
      <c r="F586" s="28"/>
      <c r="G586" s="28"/>
      <c r="H586" s="28"/>
      <c r="I586" s="28"/>
      <c r="J586" s="29"/>
    </row>
    <row r="587" spans="1:10" ht="38.25" x14ac:dyDescent="0.2">
      <c r="A587" s="2">
        <v>269</v>
      </c>
      <c r="B587" s="1" t="s">
        <v>449</v>
      </c>
      <c r="C587" s="2" t="s">
        <v>95</v>
      </c>
      <c r="D587" s="3">
        <v>43908</v>
      </c>
      <c r="E587" s="3">
        <v>43909</v>
      </c>
      <c r="F587" s="24">
        <v>1</v>
      </c>
      <c r="G587" s="90">
        <v>27196660</v>
      </c>
      <c r="H587" s="35">
        <f>G587</f>
        <v>27196660</v>
      </c>
      <c r="I587" s="25">
        <v>877803</v>
      </c>
      <c r="J587" s="35">
        <f>H587/I587</f>
        <v>30.982646448007127</v>
      </c>
    </row>
    <row r="588" spans="1:10" x14ac:dyDescent="0.2">
      <c r="A588" s="62"/>
      <c r="B588" s="26"/>
      <c r="C588" s="27"/>
      <c r="D588" s="27"/>
      <c r="E588" s="27"/>
      <c r="F588" s="28"/>
      <c r="G588" s="28"/>
      <c r="H588" s="28"/>
      <c r="I588" s="28"/>
      <c r="J588" s="29"/>
    </row>
    <row r="589" spans="1:10" ht="38.25" x14ac:dyDescent="0.2">
      <c r="A589" s="2">
        <v>270</v>
      </c>
      <c r="B589" s="1" t="s">
        <v>450</v>
      </c>
      <c r="C589" s="2" t="s">
        <v>95</v>
      </c>
      <c r="D589" s="3">
        <v>43907</v>
      </c>
      <c r="E589" s="3">
        <v>43994</v>
      </c>
      <c r="F589" s="24">
        <v>1</v>
      </c>
      <c r="G589" s="90">
        <v>57216961</v>
      </c>
      <c r="H589" s="35">
        <f>G589</f>
        <v>57216961</v>
      </c>
      <c r="I589" s="25">
        <v>877803</v>
      </c>
      <c r="J589" s="35">
        <f>H589/I589</f>
        <v>65.182006668922298</v>
      </c>
    </row>
    <row r="590" spans="1:10" x14ac:dyDescent="0.2">
      <c r="A590" s="62"/>
      <c r="B590" s="26"/>
      <c r="C590" s="27"/>
      <c r="D590" s="27"/>
      <c r="E590" s="27"/>
      <c r="F590" s="28"/>
      <c r="G590" s="28"/>
      <c r="H590" s="28"/>
      <c r="I590" s="28"/>
      <c r="J590" s="29"/>
    </row>
    <row r="591" spans="1:10" ht="25.5" x14ac:dyDescent="0.2">
      <c r="A591" s="2">
        <v>271</v>
      </c>
      <c r="B591" s="1" t="s">
        <v>451</v>
      </c>
      <c r="C591" s="2" t="s">
        <v>369</v>
      </c>
      <c r="D591" s="3">
        <v>43942</v>
      </c>
      <c r="E591" s="3">
        <v>43972</v>
      </c>
      <c r="F591" s="24">
        <v>1</v>
      </c>
      <c r="G591" s="90">
        <v>20825000</v>
      </c>
      <c r="H591" s="35">
        <f>G591</f>
        <v>20825000</v>
      </c>
      <c r="I591" s="25">
        <v>877803</v>
      </c>
      <c r="J591" s="35">
        <f>H591/I591</f>
        <v>23.724001854630252</v>
      </c>
    </row>
    <row r="592" spans="1:10" x14ac:dyDescent="0.2">
      <c r="A592" s="62"/>
      <c r="B592" s="26"/>
      <c r="C592" s="27"/>
      <c r="D592" s="27"/>
      <c r="E592" s="27"/>
      <c r="F592" s="28"/>
      <c r="G592" s="28"/>
      <c r="H592" s="28"/>
      <c r="I592" s="28"/>
      <c r="J592" s="29"/>
    </row>
    <row r="593" spans="1:10" ht="24" customHeight="1" x14ac:dyDescent="0.2">
      <c r="A593" s="2">
        <v>272</v>
      </c>
      <c r="B593" s="1" t="s">
        <v>452</v>
      </c>
      <c r="C593" s="2" t="s">
        <v>453</v>
      </c>
      <c r="D593" s="3">
        <v>44103</v>
      </c>
      <c r="E593" s="3">
        <v>44284</v>
      </c>
      <c r="F593" s="24">
        <v>1</v>
      </c>
      <c r="G593" s="90">
        <f>226089.5*3665.41</f>
        <v>828710714.19499993</v>
      </c>
      <c r="H593" s="35">
        <f>G593</f>
        <v>828710714.19499993</v>
      </c>
      <c r="I593" s="25">
        <v>877803</v>
      </c>
      <c r="J593" s="35">
        <f>H593/I593</f>
        <v>944.07368645926238</v>
      </c>
    </row>
    <row r="594" spans="1:10" x14ac:dyDescent="0.2">
      <c r="A594" s="62"/>
      <c r="B594" s="26"/>
      <c r="C594" s="27"/>
      <c r="D594" s="27"/>
      <c r="E594" s="27"/>
      <c r="F594" s="28"/>
      <c r="G594" s="28"/>
      <c r="H594" s="28"/>
      <c r="I594" s="28"/>
      <c r="J594" s="29"/>
    </row>
    <row r="595" spans="1:10" ht="51" x14ac:dyDescent="0.2">
      <c r="A595" s="2">
        <v>273</v>
      </c>
      <c r="B595" s="1" t="s">
        <v>454</v>
      </c>
      <c r="C595" s="2" t="s">
        <v>441</v>
      </c>
      <c r="D595" s="3">
        <v>44218</v>
      </c>
      <c r="E595" s="3">
        <v>44249</v>
      </c>
      <c r="F595" s="24">
        <v>1</v>
      </c>
      <c r="G595" s="90">
        <f>34847*3553.34</f>
        <v>123823238.98</v>
      </c>
      <c r="H595" s="35">
        <f>G595</f>
        <v>123823238.98</v>
      </c>
      <c r="I595" s="25">
        <v>908526</v>
      </c>
      <c r="J595" s="35">
        <f>I595/H595</f>
        <v>7.3372818178883657E-3</v>
      </c>
    </row>
    <row r="596" spans="1:10" x14ac:dyDescent="0.2">
      <c r="A596" s="62"/>
      <c r="B596" s="26"/>
      <c r="C596" s="27"/>
      <c r="D596" s="27"/>
      <c r="E596" s="27"/>
      <c r="F596" s="28"/>
      <c r="G596" s="28"/>
      <c r="H596" s="28"/>
      <c r="I596" s="28"/>
      <c r="J596" s="29"/>
    </row>
    <row r="597" spans="1:10" ht="27" customHeight="1" x14ac:dyDescent="0.2">
      <c r="A597" s="2">
        <v>274</v>
      </c>
      <c r="B597" s="1" t="s">
        <v>455</v>
      </c>
      <c r="C597" s="2" t="s">
        <v>456</v>
      </c>
      <c r="D597" s="3">
        <v>44148</v>
      </c>
      <c r="E597" s="3">
        <v>44574</v>
      </c>
      <c r="F597" s="24">
        <v>1</v>
      </c>
      <c r="G597" s="90">
        <f>619387.64*4555.79</f>
        <v>2821800016.4355998</v>
      </c>
      <c r="H597" s="35">
        <f>G597</f>
        <v>2821800016.4355998</v>
      </c>
      <c r="I597" s="25" t="s">
        <v>457</v>
      </c>
      <c r="J597" s="35"/>
    </row>
    <row r="598" spans="1:10" x14ac:dyDescent="0.2">
      <c r="A598" s="62"/>
      <c r="B598" s="26"/>
      <c r="C598" s="27"/>
      <c r="D598" s="27"/>
      <c r="E598" s="27"/>
      <c r="F598" s="28"/>
      <c r="G598" s="28"/>
      <c r="H598" s="28"/>
      <c r="I598" s="28"/>
      <c r="J598" s="29"/>
    </row>
    <row r="599" spans="1:10" ht="28.5" customHeight="1" x14ac:dyDescent="0.2">
      <c r="A599" s="2">
        <v>275</v>
      </c>
      <c r="B599" s="1" t="s">
        <v>458</v>
      </c>
      <c r="C599" s="2" t="s">
        <v>459</v>
      </c>
      <c r="D599" s="3">
        <v>44175</v>
      </c>
      <c r="E599" s="3">
        <v>44574</v>
      </c>
      <c r="F599" s="24">
        <v>1</v>
      </c>
      <c r="G599" s="90">
        <f>799934*4555.79</f>
        <v>3644331317.8600001</v>
      </c>
      <c r="H599" s="35">
        <f>G599</f>
        <v>3644331317.8600001</v>
      </c>
      <c r="I599" s="25" t="s">
        <v>457</v>
      </c>
      <c r="J599" s="35"/>
    </row>
    <row r="600" spans="1:10" x14ac:dyDescent="0.2">
      <c r="A600" s="62"/>
      <c r="B600" s="26"/>
      <c r="C600" s="27"/>
      <c r="D600" s="27"/>
      <c r="E600" s="27"/>
      <c r="F600" s="28"/>
      <c r="G600" s="28"/>
      <c r="H600" s="28"/>
      <c r="I600" s="28"/>
      <c r="J600" s="29"/>
    </row>
    <row r="601" spans="1:10" ht="27" customHeight="1" x14ac:dyDescent="0.2">
      <c r="A601" s="2">
        <v>276</v>
      </c>
      <c r="B601" s="1" t="s">
        <v>460</v>
      </c>
      <c r="C601" s="2" t="s">
        <v>459</v>
      </c>
      <c r="D601" s="3">
        <v>44426</v>
      </c>
      <c r="E601" s="3">
        <v>44778</v>
      </c>
      <c r="F601" s="24">
        <v>1</v>
      </c>
      <c r="G601" s="90">
        <v>836591554</v>
      </c>
      <c r="H601" s="35">
        <f>G601</f>
        <v>836591554</v>
      </c>
      <c r="I601" s="25">
        <v>908526</v>
      </c>
      <c r="J601" s="35">
        <f>H601/I601</f>
        <v>920.82290875550063</v>
      </c>
    </row>
    <row r="602" spans="1:10" x14ac:dyDescent="0.2">
      <c r="A602" s="62"/>
      <c r="B602" s="26"/>
      <c r="C602" s="27"/>
      <c r="D602" s="27"/>
      <c r="E602" s="27"/>
      <c r="F602" s="28"/>
      <c r="G602" s="28"/>
      <c r="H602" s="28"/>
      <c r="I602" s="28"/>
      <c r="J602" s="29"/>
    </row>
    <row r="603" spans="1:10" ht="93" customHeight="1" x14ac:dyDescent="0.2">
      <c r="A603" s="2">
        <v>277</v>
      </c>
      <c r="B603" s="1" t="s">
        <v>461</v>
      </c>
      <c r="C603" s="2" t="s">
        <v>462</v>
      </c>
      <c r="D603" s="3">
        <v>44253</v>
      </c>
      <c r="E603" s="3">
        <v>44554</v>
      </c>
      <c r="F603" s="24">
        <v>1</v>
      </c>
      <c r="G603" s="90">
        <v>3438193794</v>
      </c>
      <c r="H603" s="90">
        <f>G603</f>
        <v>3438193794</v>
      </c>
      <c r="I603" s="25">
        <v>908526</v>
      </c>
      <c r="J603" s="35">
        <f>H603/I603</f>
        <v>3784.3647776728458</v>
      </c>
    </row>
    <row r="604" spans="1:10" x14ac:dyDescent="0.2">
      <c r="A604" s="62"/>
      <c r="B604" s="26"/>
      <c r="C604" s="27"/>
      <c r="D604" s="27"/>
      <c r="E604" s="27"/>
      <c r="F604" s="28"/>
      <c r="G604" s="28"/>
      <c r="H604" s="28"/>
      <c r="I604" s="28"/>
      <c r="J604" s="29"/>
    </row>
    <row r="605" spans="1:10" ht="36" customHeight="1" x14ac:dyDescent="0.2">
      <c r="A605" s="2">
        <v>278</v>
      </c>
      <c r="B605" s="1" t="s">
        <v>463</v>
      </c>
      <c r="C605" s="2" t="s">
        <v>464</v>
      </c>
      <c r="D605" s="3">
        <v>44518</v>
      </c>
      <c r="E605" s="3">
        <v>44645</v>
      </c>
      <c r="F605" s="24">
        <v>1</v>
      </c>
      <c r="G605" s="90">
        <v>812714403</v>
      </c>
      <c r="H605" s="90">
        <f>G605</f>
        <v>812714403</v>
      </c>
      <c r="I605" s="25">
        <v>1000000</v>
      </c>
      <c r="J605" s="35">
        <f>H605/I605</f>
        <v>812.71440299999995</v>
      </c>
    </row>
    <row r="606" spans="1:10" x14ac:dyDescent="0.2">
      <c r="A606" s="62"/>
      <c r="B606" s="26"/>
      <c r="C606" s="27"/>
      <c r="D606" s="27"/>
      <c r="E606" s="27"/>
      <c r="F606" s="28"/>
      <c r="G606" s="28"/>
      <c r="H606" s="28"/>
      <c r="I606" s="28"/>
      <c r="J606" s="29"/>
    </row>
    <row r="607" spans="1:10" ht="36.75" customHeight="1" x14ac:dyDescent="0.2">
      <c r="A607" s="2">
        <v>279</v>
      </c>
      <c r="B607" s="1" t="s">
        <v>465</v>
      </c>
      <c r="C607" s="2" t="s">
        <v>466</v>
      </c>
      <c r="D607" s="3">
        <v>44574</v>
      </c>
      <c r="E607" s="3">
        <v>44606</v>
      </c>
      <c r="F607" s="24">
        <v>1</v>
      </c>
      <c r="G607" s="90">
        <v>35625000</v>
      </c>
      <c r="H607" s="90">
        <f>G607</f>
        <v>35625000</v>
      </c>
      <c r="I607" s="25">
        <v>1000000</v>
      </c>
      <c r="J607" s="35">
        <f>H607/I607</f>
        <v>35.625</v>
      </c>
    </row>
    <row r="608" spans="1:10" x14ac:dyDescent="0.2">
      <c r="A608" s="62"/>
      <c r="B608" s="26"/>
      <c r="C608" s="27"/>
      <c r="D608" s="27"/>
      <c r="E608" s="27"/>
      <c r="F608" s="28"/>
      <c r="G608" s="28"/>
      <c r="H608" s="28"/>
      <c r="I608" s="28"/>
      <c r="J608" s="29"/>
    </row>
    <row r="609" spans="1:12" ht="25.5" x14ac:dyDescent="0.2">
      <c r="A609" s="2">
        <v>280</v>
      </c>
      <c r="B609" s="1" t="s">
        <v>467</v>
      </c>
      <c r="C609" s="2" t="s">
        <v>468</v>
      </c>
      <c r="D609" s="3">
        <v>44790</v>
      </c>
      <c r="E609" s="3">
        <v>44873</v>
      </c>
      <c r="F609" s="24">
        <v>1</v>
      </c>
      <c r="G609" s="90">
        <v>57574104</v>
      </c>
      <c r="H609" s="90">
        <f>G609</f>
        <v>57574104</v>
      </c>
      <c r="I609" s="25">
        <v>1000000</v>
      </c>
      <c r="J609" s="35">
        <f>H609/I609</f>
        <v>57.574103999999998</v>
      </c>
    </row>
    <row r="610" spans="1:12" x14ac:dyDescent="0.2">
      <c r="A610" s="62"/>
      <c r="B610" s="26"/>
      <c r="C610" s="27"/>
      <c r="D610" s="27"/>
      <c r="E610" s="27"/>
      <c r="F610" s="28"/>
      <c r="G610" s="90"/>
      <c r="H610" s="28"/>
      <c r="I610" s="28"/>
      <c r="J610" s="29"/>
    </row>
    <row r="611" spans="1:12" ht="38.25" x14ac:dyDescent="0.2">
      <c r="A611" s="2">
        <v>281</v>
      </c>
      <c r="B611" s="91" t="s">
        <v>469</v>
      </c>
      <c r="C611" s="2" t="s">
        <v>470</v>
      </c>
      <c r="D611" s="3">
        <v>44837</v>
      </c>
      <c r="E611" s="3">
        <v>44951</v>
      </c>
      <c r="F611" s="24">
        <v>1</v>
      </c>
      <c r="G611" s="90">
        <f>53897.94*4631.64</f>
        <v>249635854.82160002</v>
      </c>
      <c r="H611" s="4">
        <f>G611</f>
        <v>249635854.82160002</v>
      </c>
      <c r="I611" s="25">
        <v>1000000</v>
      </c>
      <c r="J611" s="35">
        <f>H611/I611</f>
        <v>249.63585482160002</v>
      </c>
    </row>
    <row r="612" spans="1:12" x14ac:dyDescent="0.2">
      <c r="A612" s="62"/>
      <c r="B612" s="26"/>
      <c r="C612" s="27"/>
      <c r="D612" s="27"/>
      <c r="E612" s="27"/>
      <c r="F612" s="28"/>
      <c r="G612" s="28"/>
      <c r="H612" s="28"/>
      <c r="I612" s="28"/>
      <c r="J612" s="29"/>
    </row>
    <row r="613" spans="1:12" ht="48" customHeight="1" x14ac:dyDescent="0.2">
      <c r="A613" s="2">
        <v>282</v>
      </c>
      <c r="B613" s="91" t="s">
        <v>471</v>
      </c>
      <c r="C613" s="92" t="s">
        <v>470</v>
      </c>
      <c r="D613" s="3">
        <v>44837</v>
      </c>
      <c r="E613" s="3">
        <v>45000</v>
      </c>
      <c r="F613" s="24">
        <v>1</v>
      </c>
      <c r="G613" s="4">
        <v>51315.55</v>
      </c>
      <c r="H613" s="4">
        <v>51315.55</v>
      </c>
      <c r="I613" s="25">
        <v>1000000</v>
      </c>
      <c r="J613" s="35">
        <f>H613/I613</f>
        <v>5.1315550000000001E-2</v>
      </c>
    </row>
    <row r="614" spans="1:12" x14ac:dyDescent="0.2">
      <c r="A614" s="62"/>
      <c r="B614" s="26"/>
      <c r="C614" s="27"/>
      <c r="D614" s="27"/>
      <c r="E614" s="27"/>
      <c r="F614" s="28"/>
      <c r="G614" s="28"/>
      <c r="H614" s="28"/>
      <c r="I614" s="28"/>
      <c r="J614" s="29"/>
    </row>
    <row r="615" spans="1:12" ht="57.75" customHeight="1" x14ac:dyDescent="0.2">
      <c r="A615" s="2">
        <v>283</v>
      </c>
      <c r="B615" s="91" t="s">
        <v>472</v>
      </c>
      <c r="C615" s="2" t="s">
        <v>473</v>
      </c>
      <c r="D615" s="3">
        <v>44832</v>
      </c>
      <c r="E615" s="3">
        <v>44924</v>
      </c>
      <c r="F615" s="24">
        <v>1</v>
      </c>
      <c r="G615" s="90">
        <v>285876750</v>
      </c>
      <c r="H615" s="90">
        <f>G615</f>
        <v>285876750</v>
      </c>
      <c r="I615" s="25">
        <v>1000000</v>
      </c>
      <c r="J615" s="35">
        <f>H615/I615</f>
        <v>285.87675000000002</v>
      </c>
      <c r="L615" s="5" t="s">
        <v>474</v>
      </c>
    </row>
    <row r="616" spans="1:12" x14ac:dyDescent="0.2">
      <c r="A616" s="62"/>
      <c r="B616" s="26"/>
      <c r="C616" s="27"/>
      <c r="D616" s="27"/>
      <c r="E616" s="27"/>
      <c r="F616" s="28"/>
      <c r="G616" s="28"/>
      <c r="H616" s="28"/>
      <c r="I616" s="28"/>
      <c r="J616" s="29"/>
    </row>
    <row r="617" spans="1:12" ht="28.5" customHeight="1" x14ac:dyDescent="0.2">
      <c r="A617" s="2">
        <v>284</v>
      </c>
      <c r="B617" s="91" t="s">
        <v>475</v>
      </c>
      <c r="C617" s="2" t="s">
        <v>473</v>
      </c>
      <c r="D617" s="3">
        <v>44854</v>
      </c>
      <c r="E617" s="3">
        <v>44924</v>
      </c>
      <c r="F617" s="24">
        <v>1</v>
      </c>
      <c r="G617" s="90">
        <v>100352720</v>
      </c>
      <c r="H617" s="35">
        <f>G617</f>
        <v>100352720</v>
      </c>
      <c r="I617" s="25">
        <v>1000000</v>
      </c>
      <c r="J617" s="35">
        <f>H617/I617</f>
        <v>100.35272000000001</v>
      </c>
      <c r="L617" s="5" t="s">
        <v>474</v>
      </c>
    </row>
    <row r="618" spans="1:12" x14ac:dyDescent="0.2">
      <c r="A618" s="62"/>
      <c r="B618" s="26"/>
      <c r="C618" s="27"/>
      <c r="D618" s="27"/>
      <c r="E618" s="27"/>
      <c r="F618" s="28"/>
      <c r="G618" s="28"/>
      <c r="H618" s="28"/>
      <c r="I618" s="28"/>
      <c r="J618" s="29"/>
    </row>
    <row r="619" spans="1:12" ht="38.25" x14ac:dyDescent="0.2">
      <c r="A619" s="2">
        <v>285</v>
      </c>
      <c r="B619" s="91" t="s">
        <v>476</v>
      </c>
      <c r="C619" s="2" t="s">
        <v>477</v>
      </c>
      <c r="D619" s="3">
        <v>44865</v>
      </c>
      <c r="E619" s="3">
        <v>45028</v>
      </c>
      <c r="F619" s="24">
        <v>1</v>
      </c>
      <c r="G619" s="90">
        <v>257005000</v>
      </c>
      <c r="H619" s="35">
        <f t="shared" ref="H619:H627" si="1">G619</f>
        <v>257005000</v>
      </c>
      <c r="I619" s="25">
        <v>1000000</v>
      </c>
      <c r="J619" s="35">
        <f t="shared" ref="J619:J629" si="2">H619/I619</f>
        <v>257.005</v>
      </c>
      <c r="L619" s="5" t="s">
        <v>478</v>
      </c>
    </row>
    <row r="620" spans="1:12" x14ac:dyDescent="0.2">
      <c r="A620" s="62"/>
      <c r="B620" s="26"/>
      <c r="C620" s="27"/>
      <c r="D620" s="27"/>
      <c r="E620" s="27"/>
      <c r="F620" s="28"/>
      <c r="G620" s="28"/>
      <c r="H620" s="28"/>
      <c r="I620" s="28"/>
      <c r="J620" s="29"/>
    </row>
    <row r="621" spans="1:12" ht="42" customHeight="1" x14ac:dyDescent="0.2">
      <c r="A621" s="2">
        <v>286</v>
      </c>
      <c r="B621" s="91" t="s">
        <v>479</v>
      </c>
      <c r="C621" s="2" t="s">
        <v>480</v>
      </c>
      <c r="D621" s="3">
        <v>44868</v>
      </c>
      <c r="E621" s="3">
        <v>45084</v>
      </c>
      <c r="F621" s="24">
        <v>1</v>
      </c>
      <c r="G621" s="90">
        <v>190726022</v>
      </c>
      <c r="H621" s="35">
        <f t="shared" si="1"/>
        <v>190726022</v>
      </c>
      <c r="I621" s="25">
        <v>1000000</v>
      </c>
      <c r="J621" s="35">
        <f t="shared" si="2"/>
        <v>190.726022</v>
      </c>
    </row>
    <row r="622" spans="1:12" x14ac:dyDescent="0.2">
      <c r="A622" s="62"/>
      <c r="B622" s="26"/>
      <c r="C622" s="27"/>
      <c r="D622" s="27"/>
      <c r="E622" s="27"/>
      <c r="F622" s="28"/>
      <c r="G622" s="28"/>
      <c r="H622" s="28"/>
      <c r="I622" s="28"/>
      <c r="J622" s="29"/>
    </row>
    <row r="623" spans="1:12" ht="25.5" x14ac:dyDescent="0.2">
      <c r="A623" s="2">
        <v>287</v>
      </c>
      <c r="B623" s="91" t="s">
        <v>481</v>
      </c>
      <c r="C623" s="2" t="s">
        <v>473</v>
      </c>
      <c r="D623" s="3">
        <v>44916</v>
      </c>
      <c r="E623" s="3">
        <v>44924</v>
      </c>
      <c r="F623" s="24">
        <v>1</v>
      </c>
      <c r="G623" s="90">
        <v>18177120</v>
      </c>
      <c r="H623" s="35">
        <f t="shared" si="1"/>
        <v>18177120</v>
      </c>
      <c r="I623" s="25">
        <v>1000000</v>
      </c>
      <c r="J623" s="35">
        <f t="shared" si="2"/>
        <v>18.177119999999999</v>
      </c>
      <c r="L623" s="5" t="s">
        <v>474</v>
      </c>
    </row>
    <row r="624" spans="1:12" x14ac:dyDescent="0.2">
      <c r="A624" s="62"/>
      <c r="B624" s="26"/>
      <c r="C624" s="27"/>
      <c r="D624" s="27"/>
      <c r="E624" s="27"/>
      <c r="F624" s="28"/>
      <c r="G624" s="28"/>
      <c r="H624" s="28"/>
      <c r="I624" s="28"/>
      <c r="J624" s="29"/>
    </row>
    <row r="625" spans="1:12" ht="23.25" customHeight="1" x14ac:dyDescent="0.2">
      <c r="A625" s="2">
        <v>288</v>
      </c>
      <c r="B625" s="91" t="s">
        <v>482</v>
      </c>
      <c r="C625" s="2" t="s">
        <v>483</v>
      </c>
      <c r="D625" s="3">
        <v>44908</v>
      </c>
      <c r="E625" s="3">
        <v>44908</v>
      </c>
      <c r="F625" s="24">
        <v>1</v>
      </c>
      <c r="G625" s="90">
        <v>952000</v>
      </c>
      <c r="H625" s="90">
        <f t="shared" si="1"/>
        <v>952000</v>
      </c>
      <c r="I625" s="25">
        <v>1000000</v>
      </c>
      <c r="J625" s="35">
        <f t="shared" si="2"/>
        <v>0.95199999999999996</v>
      </c>
      <c r="L625" s="5" t="s">
        <v>474</v>
      </c>
    </row>
    <row r="626" spans="1:12" x14ac:dyDescent="0.2">
      <c r="A626" s="62"/>
      <c r="B626" s="26"/>
      <c r="C626" s="27"/>
      <c r="D626" s="27"/>
      <c r="E626" s="27"/>
      <c r="F626" s="28"/>
      <c r="G626" s="28"/>
      <c r="H626" s="28"/>
      <c r="I626" s="28"/>
      <c r="J626" s="29"/>
    </row>
    <row r="627" spans="1:12" ht="38.25" x14ac:dyDescent="0.2">
      <c r="A627" s="2">
        <v>289</v>
      </c>
      <c r="B627" s="91" t="s">
        <v>484</v>
      </c>
      <c r="C627" s="2" t="s">
        <v>485</v>
      </c>
      <c r="D627" s="3">
        <v>44908</v>
      </c>
      <c r="E627" s="3">
        <v>44969</v>
      </c>
      <c r="F627" s="24">
        <v>1</v>
      </c>
      <c r="G627" s="90">
        <v>270340630</v>
      </c>
      <c r="H627" s="35">
        <f t="shared" si="1"/>
        <v>270340630</v>
      </c>
      <c r="I627" s="25">
        <v>1000000</v>
      </c>
      <c r="J627" s="35">
        <f t="shared" si="2"/>
        <v>270.34062999999998</v>
      </c>
      <c r="L627" s="5" t="s">
        <v>486</v>
      </c>
    </row>
    <row r="628" spans="1:12" x14ac:dyDescent="0.2">
      <c r="A628" s="62"/>
      <c r="B628" s="26"/>
      <c r="C628" s="27"/>
      <c r="D628" s="27"/>
      <c r="E628" s="27"/>
      <c r="F628" s="28"/>
      <c r="G628" s="28"/>
      <c r="H628" s="28"/>
      <c r="I628" s="28"/>
      <c r="J628" s="29"/>
    </row>
    <row r="629" spans="1:12" ht="25.5" x14ac:dyDescent="0.2">
      <c r="A629" s="2">
        <v>290</v>
      </c>
      <c r="B629" s="91" t="s">
        <v>487</v>
      </c>
      <c r="C629" s="2" t="s">
        <v>473</v>
      </c>
      <c r="D629" s="3">
        <v>44914</v>
      </c>
      <c r="E629" s="3">
        <v>44945</v>
      </c>
      <c r="F629" s="24">
        <v>1</v>
      </c>
      <c r="G629" s="90">
        <v>14977500</v>
      </c>
      <c r="H629" s="90">
        <v>14977500</v>
      </c>
      <c r="I629" s="25">
        <v>1000000</v>
      </c>
      <c r="J629" s="35">
        <f t="shared" si="2"/>
        <v>14.977499999999999</v>
      </c>
      <c r="L629" s="5" t="s">
        <v>474</v>
      </c>
    </row>
    <row r="630" spans="1:12" x14ac:dyDescent="0.2">
      <c r="A630" s="62"/>
      <c r="B630" s="26"/>
      <c r="C630" s="27"/>
      <c r="D630" s="27"/>
      <c r="E630" s="27"/>
      <c r="F630" s="28"/>
      <c r="G630" s="28"/>
      <c r="H630" s="28"/>
      <c r="I630" s="28"/>
      <c r="J630" s="29"/>
    </row>
    <row r="631" spans="1:12" ht="25.5" x14ac:dyDescent="0.2">
      <c r="A631" s="2">
        <v>291</v>
      </c>
      <c r="B631" s="91" t="s">
        <v>488</v>
      </c>
      <c r="C631" s="2" t="s">
        <v>489</v>
      </c>
      <c r="D631" s="3">
        <v>44958</v>
      </c>
      <c r="E631" s="3">
        <v>45027</v>
      </c>
      <c r="F631" s="24">
        <v>1</v>
      </c>
      <c r="G631" s="4">
        <v>4500</v>
      </c>
      <c r="H631" s="4">
        <f>G631</f>
        <v>4500</v>
      </c>
      <c r="I631" s="25">
        <v>1000000</v>
      </c>
      <c r="J631" s="35">
        <f>H631/I631</f>
        <v>4.4999999999999997E-3</v>
      </c>
      <c r="L631" s="5" t="s">
        <v>478</v>
      </c>
    </row>
    <row r="632" spans="1:12" x14ac:dyDescent="0.2">
      <c r="A632" s="62"/>
      <c r="B632" s="26"/>
      <c r="C632" s="27"/>
      <c r="D632" s="27"/>
      <c r="E632" s="27"/>
      <c r="F632" s="28"/>
      <c r="G632" s="28"/>
      <c r="H632" s="28"/>
      <c r="I632" s="28"/>
      <c r="J632" s="29"/>
    </row>
    <row r="633" spans="1:12" ht="29.25" customHeight="1" x14ac:dyDescent="0.2">
      <c r="A633" s="2">
        <v>292</v>
      </c>
      <c r="B633" s="91" t="s">
        <v>490</v>
      </c>
      <c r="C633" s="2" t="s">
        <v>405</v>
      </c>
      <c r="D633" s="3">
        <v>44981</v>
      </c>
      <c r="E633" s="3">
        <v>45100</v>
      </c>
      <c r="F633" s="24">
        <v>1</v>
      </c>
      <c r="G633" s="90">
        <v>125206783</v>
      </c>
      <c r="H633" s="35">
        <v>125405783</v>
      </c>
      <c r="I633" s="25">
        <v>1300000</v>
      </c>
      <c r="J633" s="35">
        <f>H633/I633</f>
        <v>96.465986923076926</v>
      </c>
      <c r="L633" s="5" t="s">
        <v>478</v>
      </c>
    </row>
    <row r="634" spans="1:12" x14ac:dyDescent="0.2">
      <c r="A634" s="62"/>
      <c r="B634" s="26"/>
      <c r="C634" s="27"/>
      <c r="D634" s="27"/>
      <c r="E634" s="27"/>
      <c r="F634" s="28"/>
      <c r="G634" s="28"/>
      <c r="H634" s="28"/>
      <c r="I634" s="28"/>
      <c r="J634" s="29"/>
    </row>
    <row r="635" spans="1:12" ht="27.75" customHeight="1" x14ac:dyDescent="0.2">
      <c r="A635" s="2">
        <v>293</v>
      </c>
      <c r="B635" s="91" t="s">
        <v>491</v>
      </c>
      <c r="C635" s="2" t="s">
        <v>492</v>
      </c>
      <c r="D635" s="3">
        <v>45050</v>
      </c>
      <c r="E635" s="3">
        <v>45079</v>
      </c>
      <c r="F635" s="24">
        <v>1</v>
      </c>
      <c r="G635" s="90">
        <v>19003561</v>
      </c>
      <c r="H635" s="35">
        <f>G635</f>
        <v>19003561</v>
      </c>
      <c r="I635" s="25">
        <v>1300000</v>
      </c>
      <c r="J635" s="35">
        <f>H635/I635</f>
        <v>14.618123846153846</v>
      </c>
      <c r="L635" s="5" t="s">
        <v>474</v>
      </c>
    </row>
    <row r="636" spans="1:12" x14ac:dyDescent="0.2">
      <c r="A636" s="62"/>
      <c r="B636" s="26"/>
      <c r="C636" s="27"/>
      <c r="D636" s="27"/>
      <c r="E636" s="27"/>
      <c r="F636" s="28"/>
      <c r="G636" s="28"/>
      <c r="H636" s="28"/>
      <c r="I636" s="28"/>
      <c r="J636" s="29"/>
    </row>
    <row r="637" spans="1:12" ht="27.75" customHeight="1" x14ac:dyDescent="0.2">
      <c r="A637" s="66">
        <v>294</v>
      </c>
      <c r="B637" s="91" t="s">
        <v>493</v>
      </c>
      <c r="C637" s="2" t="s">
        <v>492</v>
      </c>
      <c r="D637" s="3">
        <v>45083</v>
      </c>
      <c r="E637" s="3">
        <v>45125</v>
      </c>
      <c r="F637" s="24">
        <v>1</v>
      </c>
      <c r="G637" s="90">
        <v>10660000</v>
      </c>
      <c r="H637" s="35">
        <f>G637</f>
        <v>10660000</v>
      </c>
      <c r="I637" s="25">
        <v>1300000</v>
      </c>
      <c r="J637" s="35">
        <f>H637/I637</f>
        <v>8.1999999999999993</v>
      </c>
      <c r="L637" s="5" t="s">
        <v>474</v>
      </c>
    </row>
    <row r="638" spans="1:12" x14ac:dyDescent="0.2">
      <c r="A638" s="62"/>
      <c r="B638" s="26"/>
      <c r="C638" s="27"/>
      <c r="D638" s="27"/>
      <c r="E638" s="27"/>
      <c r="F638" s="28"/>
      <c r="G638" s="28"/>
      <c r="H638" s="28"/>
      <c r="I638" s="28"/>
      <c r="J638" s="29"/>
    </row>
    <row r="639" spans="1:12" ht="27.75" customHeight="1" x14ac:dyDescent="0.2">
      <c r="A639" s="2">
        <v>295</v>
      </c>
      <c r="B639" s="91" t="s">
        <v>494</v>
      </c>
      <c r="C639" s="2" t="s">
        <v>495</v>
      </c>
      <c r="D639" s="3">
        <v>45135</v>
      </c>
      <c r="E639" s="3">
        <v>45280</v>
      </c>
      <c r="F639" s="24">
        <v>1</v>
      </c>
      <c r="G639" s="90">
        <v>94210301</v>
      </c>
      <c r="H639" s="35">
        <f>G639</f>
        <v>94210301</v>
      </c>
      <c r="I639" s="25">
        <v>1300000</v>
      </c>
      <c r="J639" s="35">
        <f>H639/I639</f>
        <v>72.469462307692311</v>
      </c>
      <c r="L639" s="5" t="s">
        <v>478</v>
      </c>
    </row>
    <row r="640" spans="1:12" x14ac:dyDescent="0.2">
      <c r="A640" s="62"/>
      <c r="B640" s="26"/>
      <c r="C640" s="27"/>
      <c r="D640" s="27"/>
      <c r="E640" s="27"/>
      <c r="F640" s="28"/>
      <c r="G640" s="28"/>
      <c r="H640" s="28"/>
      <c r="I640" s="28"/>
      <c r="J640" s="29"/>
    </row>
    <row r="641" spans="1:12" ht="51.75" customHeight="1" x14ac:dyDescent="0.2">
      <c r="A641" s="2">
        <v>296</v>
      </c>
      <c r="B641" s="93" t="s">
        <v>496</v>
      </c>
      <c r="C641" s="92" t="s">
        <v>497</v>
      </c>
      <c r="D641" s="94">
        <v>45195</v>
      </c>
      <c r="E641" s="94">
        <v>45265</v>
      </c>
      <c r="F641" s="95">
        <v>1</v>
      </c>
      <c r="G641" s="96" t="s">
        <v>498</v>
      </c>
      <c r="H641" s="96" t="str">
        <f>G641</f>
        <v>USD 27.000</v>
      </c>
      <c r="I641" s="25">
        <v>1300000</v>
      </c>
      <c r="J641" s="35" t="e">
        <f>H641/I641</f>
        <v>#VALUE!</v>
      </c>
      <c r="L641" s="5" t="s">
        <v>499</v>
      </c>
    </row>
    <row r="642" spans="1:12" x14ac:dyDescent="0.2">
      <c r="A642" s="62"/>
      <c r="B642" s="26"/>
      <c r="C642" s="27"/>
      <c r="D642" s="27"/>
      <c r="E642" s="27"/>
      <c r="F642" s="28"/>
      <c r="G642" s="28"/>
      <c r="H642" s="28"/>
      <c r="I642" s="28"/>
      <c r="J642" s="35"/>
    </row>
    <row r="643" spans="1:12" ht="27.75" customHeight="1" x14ac:dyDescent="0.2">
      <c r="A643" s="2">
        <v>297</v>
      </c>
      <c r="B643" s="91" t="s">
        <v>500</v>
      </c>
      <c r="C643" s="2" t="s">
        <v>495</v>
      </c>
      <c r="D643" s="3">
        <v>45259</v>
      </c>
      <c r="E643" s="3">
        <v>45310</v>
      </c>
      <c r="F643" s="24">
        <v>1</v>
      </c>
      <c r="G643" s="90">
        <v>31403433</v>
      </c>
      <c r="H643" s="35">
        <f>G643</f>
        <v>31403433</v>
      </c>
      <c r="I643" s="25">
        <v>1300000</v>
      </c>
      <c r="J643" s="35">
        <f t="shared" ref="J643:J645" si="3">H643/I643</f>
        <v>24.156486923076923</v>
      </c>
      <c r="L643" s="5" t="s">
        <v>478</v>
      </c>
    </row>
    <row r="644" spans="1:12" x14ac:dyDescent="0.2">
      <c r="A644" s="62"/>
      <c r="B644" s="26"/>
      <c r="C644" s="27"/>
      <c r="D644" s="27"/>
      <c r="E644" s="27"/>
      <c r="F644" s="28"/>
      <c r="G644" s="28"/>
      <c r="H644" s="28"/>
      <c r="I644" s="28"/>
      <c r="J644" s="35"/>
    </row>
    <row r="645" spans="1:12" ht="39" customHeight="1" x14ac:dyDescent="0.2">
      <c r="A645" s="2">
        <v>298</v>
      </c>
      <c r="B645" s="91" t="s">
        <v>501</v>
      </c>
      <c r="C645" s="2" t="s">
        <v>497</v>
      </c>
      <c r="D645" s="3">
        <v>45280</v>
      </c>
      <c r="E645" s="3" t="s">
        <v>502</v>
      </c>
      <c r="F645" s="24">
        <v>1</v>
      </c>
      <c r="G645" s="97">
        <v>406069.08</v>
      </c>
      <c r="H645" s="35">
        <f>G645</f>
        <v>406069.08</v>
      </c>
      <c r="I645" s="25">
        <v>1300000</v>
      </c>
      <c r="J645" s="35">
        <f t="shared" si="3"/>
        <v>0.31236083076923077</v>
      </c>
      <c r="L645" s="5" t="s">
        <v>499</v>
      </c>
    </row>
    <row r="646" spans="1:12" x14ac:dyDescent="0.2">
      <c r="A646" s="62"/>
      <c r="B646" s="26"/>
      <c r="C646" s="27"/>
      <c r="D646" s="27"/>
      <c r="E646" s="27"/>
      <c r="F646" s="28"/>
      <c r="G646" s="28"/>
      <c r="H646" s="28"/>
      <c r="I646" s="28"/>
      <c r="J646" s="35"/>
    </row>
    <row r="647" spans="1:12" ht="39" customHeight="1" x14ac:dyDescent="0.2">
      <c r="A647" s="2">
        <v>299</v>
      </c>
      <c r="B647" s="91" t="s">
        <v>503</v>
      </c>
      <c r="C647" s="2" t="s">
        <v>456</v>
      </c>
      <c r="D647" s="3">
        <v>45357</v>
      </c>
      <c r="E647" s="3">
        <v>45617</v>
      </c>
      <c r="F647" s="24">
        <v>1</v>
      </c>
      <c r="G647" s="98">
        <v>628281496</v>
      </c>
      <c r="H647" s="35">
        <f>G647</f>
        <v>628281496</v>
      </c>
      <c r="I647" s="25">
        <v>1300000</v>
      </c>
      <c r="J647" s="35">
        <f>H647/I647</f>
        <v>483.29345846153848</v>
      </c>
      <c r="L647" s="5" t="s">
        <v>499</v>
      </c>
    </row>
    <row r="648" spans="1:12" x14ac:dyDescent="0.2">
      <c r="A648" s="62"/>
      <c r="B648" s="26"/>
      <c r="C648" s="27"/>
      <c r="D648" s="27"/>
      <c r="E648" s="27"/>
      <c r="F648" s="28"/>
      <c r="G648" s="28"/>
      <c r="H648" s="28"/>
      <c r="I648" s="28"/>
      <c r="J648" s="35"/>
    </row>
    <row r="649" spans="1:12" ht="39" customHeight="1" x14ac:dyDescent="0.2">
      <c r="A649" s="2">
        <v>300</v>
      </c>
      <c r="B649" s="91" t="s">
        <v>504</v>
      </c>
      <c r="C649" s="2" t="s">
        <v>505</v>
      </c>
      <c r="D649" s="3">
        <v>45477</v>
      </c>
      <c r="E649" s="99">
        <v>45499</v>
      </c>
      <c r="F649" s="24">
        <v>1</v>
      </c>
      <c r="G649" s="98">
        <v>131286871</v>
      </c>
      <c r="H649" s="35">
        <f>+G649</f>
        <v>131286871</v>
      </c>
      <c r="I649" s="25">
        <v>1300000</v>
      </c>
      <c r="J649" s="35">
        <f>H649/I649</f>
        <v>100.98990076923077</v>
      </c>
      <c r="L649" s="5" t="s">
        <v>499</v>
      </c>
    </row>
    <row r="650" spans="1:12" x14ac:dyDescent="0.2">
      <c r="A650" s="62"/>
      <c r="B650" s="26"/>
      <c r="C650" s="27"/>
      <c r="D650" s="27"/>
      <c r="E650" s="27"/>
      <c r="F650" s="28"/>
      <c r="G650" s="28"/>
      <c r="H650" s="28"/>
      <c r="I650" s="28"/>
      <c r="J650" s="35"/>
    </row>
    <row r="651" spans="1:12" ht="51" customHeight="1" x14ac:dyDescent="0.2">
      <c r="A651" s="2">
        <v>301</v>
      </c>
      <c r="B651" s="91" t="s">
        <v>506</v>
      </c>
      <c r="C651" s="2" t="s">
        <v>507</v>
      </c>
      <c r="D651" s="3">
        <v>45425</v>
      </c>
      <c r="E651" s="3">
        <v>45543</v>
      </c>
      <c r="F651" s="24">
        <v>1</v>
      </c>
      <c r="G651" s="98">
        <f>12956.83*4000</f>
        <v>51827320</v>
      </c>
      <c r="H651" s="35">
        <f>+G651</f>
        <v>51827320</v>
      </c>
      <c r="I651" s="25">
        <v>1300000</v>
      </c>
      <c r="J651" s="35">
        <f>H651/I651</f>
        <v>39.867169230769228</v>
      </c>
      <c r="L651" s="5" t="s">
        <v>478</v>
      </c>
    </row>
    <row r="652" spans="1:12" ht="14.25" customHeight="1" x14ac:dyDescent="0.2">
      <c r="A652" s="62"/>
      <c r="B652" s="26"/>
      <c r="C652" s="27"/>
      <c r="D652" s="27"/>
      <c r="E652" s="27"/>
      <c r="F652" s="28"/>
      <c r="G652" s="28"/>
      <c r="H652" s="28"/>
      <c r="I652" s="28"/>
      <c r="J652" s="35"/>
    </row>
    <row r="653" spans="1:12" ht="51" customHeight="1" x14ac:dyDescent="0.2">
      <c r="A653" s="2">
        <v>302</v>
      </c>
      <c r="B653" s="91" t="s">
        <v>508</v>
      </c>
      <c r="C653" s="2" t="s">
        <v>495</v>
      </c>
      <c r="D653" s="3">
        <v>45505</v>
      </c>
      <c r="E653" s="3">
        <v>45589</v>
      </c>
      <c r="F653" s="24">
        <v>1</v>
      </c>
      <c r="G653" s="98">
        <v>34584732</v>
      </c>
      <c r="H653" s="35">
        <f>+G653</f>
        <v>34584732</v>
      </c>
      <c r="I653" s="25">
        <v>1300000</v>
      </c>
      <c r="J653" s="35">
        <f>H653/I653</f>
        <v>26.603639999999999</v>
      </c>
      <c r="L653" s="5" t="s">
        <v>478</v>
      </c>
    </row>
    <row r="654" spans="1:12" ht="14.25" customHeight="1" x14ac:dyDescent="0.2">
      <c r="A654" s="62"/>
      <c r="B654" s="26"/>
      <c r="C654" s="27"/>
      <c r="D654" s="27"/>
      <c r="E654" s="27"/>
      <c r="F654" s="28"/>
      <c r="G654" s="28"/>
      <c r="H654" s="28"/>
      <c r="I654" s="28"/>
      <c r="J654" s="35"/>
    </row>
    <row r="655" spans="1:12" ht="51" customHeight="1" x14ac:dyDescent="0.2">
      <c r="A655" s="2">
        <v>303</v>
      </c>
      <c r="B655" s="91" t="s">
        <v>509</v>
      </c>
      <c r="C655" s="2" t="s">
        <v>510</v>
      </c>
      <c r="D655" s="3">
        <v>45522</v>
      </c>
      <c r="E655" s="3">
        <v>45572</v>
      </c>
      <c r="F655" s="24">
        <v>1</v>
      </c>
      <c r="G655" s="98">
        <v>465772899</v>
      </c>
      <c r="H655" s="35">
        <f>+G655</f>
        <v>465772899</v>
      </c>
      <c r="I655" s="25">
        <v>1300000</v>
      </c>
      <c r="J655" s="35">
        <f>H655/I655</f>
        <v>358.28684538461539</v>
      </c>
      <c r="L655" s="5" t="s">
        <v>478</v>
      </c>
    </row>
    <row r="656" spans="1:12" x14ac:dyDescent="0.2">
      <c r="A656" s="62"/>
      <c r="B656" s="26"/>
      <c r="C656" s="27"/>
      <c r="D656" s="27"/>
      <c r="E656" s="27"/>
      <c r="F656" s="28"/>
      <c r="G656" s="28"/>
      <c r="H656" s="28"/>
      <c r="I656" s="28"/>
      <c r="J656" s="35"/>
    </row>
    <row r="657" spans="1:12" ht="51" customHeight="1" x14ac:dyDescent="0.2">
      <c r="A657" s="2">
        <v>304</v>
      </c>
      <c r="B657" s="91" t="s">
        <v>511</v>
      </c>
      <c r="C657" s="100" t="s">
        <v>512</v>
      </c>
      <c r="D657" s="3">
        <v>45604</v>
      </c>
      <c r="E657" s="3">
        <v>45713</v>
      </c>
      <c r="F657" s="24">
        <v>1</v>
      </c>
      <c r="G657" s="98">
        <v>48292500</v>
      </c>
      <c r="H657" s="35">
        <f>+G657</f>
        <v>48292500</v>
      </c>
      <c r="I657" s="25">
        <v>1300000</v>
      </c>
      <c r="J657" s="35">
        <f>+H657/I657</f>
        <v>37.148076923076921</v>
      </c>
      <c r="L657" s="5" t="s">
        <v>478</v>
      </c>
    </row>
    <row r="658" spans="1:12" x14ac:dyDescent="0.2">
      <c r="A658" s="62"/>
      <c r="B658" s="26"/>
      <c r="C658" s="27"/>
      <c r="D658" s="27"/>
      <c r="E658" s="27"/>
      <c r="F658" s="28"/>
      <c r="G658" s="28"/>
      <c r="H658" s="28"/>
      <c r="I658" s="28"/>
      <c r="J658" s="35"/>
    </row>
    <row r="659" spans="1:12" ht="51" customHeight="1" x14ac:dyDescent="0.2">
      <c r="A659" s="2">
        <v>305</v>
      </c>
      <c r="B659" s="91" t="s">
        <v>513</v>
      </c>
      <c r="C659" s="100" t="s">
        <v>514</v>
      </c>
      <c r="D659" s="3">
        <v>45730</v>
      </c>
      <c r="E659" s="3">
        <v>45894</v>
      </c>
      <c r="F659" s="24">
        <v>1</v>
      </c>
      <c r="G659" s="98">
        <f>230688750*1.19</f>
        <v>274519612.5</v>
      </c>
      <c r="H659" s="35">
        <f>+G659</f>
        <v>274519612.5</v>
      </c>
      <c r="I659" s="25">
        <v>1423500</v>
      </c>
      <c r="J659" s="35">
        <f>+H659/I659</f>
        <v>192.84834035827186</v>
      </c>
      <c r="L659" s="5" t="s">
        <v>478</v>
      </c>
    </row>
    <row r="660" spans="1:12" x14ac:dyDescent="0.2">
      <c r="A660" s="62"/>
      <c r="B660" s="26"/>
      <c r="C660" s="27"/>
      <c r="D660" s="27"/>
      <c r="E660" s="27"/>
      <c r="F660" s="28"/>
      <c r="G660" s="28"/>
      <c r="H660" s="28"/>
      <c r="I660" s="28"/>
      <c r="J660" s="35"/>
    </row>
    <row r="661" spans="1:12" ht="30" x14ac:dyDescent="0.2">
      <c r="A661" s="2">
        <v>306</v>
      </c>
      <c r="B661" s="91" t="s">
        <v>515</v>
      </c>
      <c r="C661" s="100" t="s">
        <v>516</v>
      </c>
      <c r="D661" s="3">
        <v>45798</v>
      </c>
      <c r="E661" s="3">
        <v>45787</v>
      </c>
      <c r="F661" s="24">
        <v>1</v>
      </c>
      <c r="G661" s="98">
        <v>23710000</v>
      </c>
      <c r="H661" s="35">
        <f>+G661</f>
        <v>23710000</v>
      </c>
      <c r="I661" s="25">
        <v>1423500</v>
      </c>
      <c r="J661" s="35">
        <f>+H661/I661</f>
        <v>16.656129258868987</v>
      </c>
    </row>
    <row r="662" spans="1:12" x14ac:dyDescent="0.2">
      <c r="A662" s="62"/>
      <c r="B662" s="26"/>
      <c r="C662" s="27"/>
      <c r="D662" s="27"/>
      <c r="E662" s="27"/>
      <c r="F662" s="28"/>
      <c r="G662" s="28"/>
      <c r="H662" s="28"/>
      <c r="I662" s="28"/>
      <c r="J662" s="35"/>
    </row>
    <row r="663" spans="1:12" ht="38.25" x14ac:dyDescent="0.2">
      <c r="A663" s="2">
        <v>307</v>
      </c>
      <c r="B663" s="91" t="s">
        <v>517</v>
      </c>
      <c r="C663" s="100" t="s">
        <v>516</v>
      </c>
      <c r="D663" s="3">
        <v>45922</v>
      </c>
      <c r="E663" s="3" t="s">
        <v>502</v>
      </c>
      <c r="F663" s="24">
        <v>1</v>
      </c>
      <c r="G663" s="98">
        <v>23710000</v>
      </c>
      <c r="H663" s="35">
        <f>+G663</f>
        <v>23710000</v>
      </c>
      <c r="I663" s="25">
        <v>1423500</v>
      </c>
      <c r="J663" s="35">
        <f>+H663/I663</f>
        <v>16.656129258868987</v>
      </c>
    </row>
    <row r="664" spans="1:12" x14ac:dyDescent="0.2">
      <c r="A664" s="62"/>
      <c r="B664" s="26"/>
      <c r="C664" s="27"/>
      <c r="D664" s="27"/>
      <c r="E664" s="27"/>
      <c r="F664" s="28"/>
      <c r="G664" s="28"/>
      <c r="H664" s="28"/>
      <c r="I664" s="28"/>
      <c r="J664" s="35"/>
    </row>
    <row r="665" spans="1:12" ht="38.25" x14ac:dyDescent="0.2">
      <c r="A665" s="2">
        <v>308</v>
      </c>
      <c r="B665" s="91" t="s">
        <v>518</v>
      </c>
      <c r="C665" s="2" t="s">
        <v>495</v>
      </c>
      <c r="D665" s="3">
        <v>45980</v>
      </c>
      <c r="E665" s="3">
        <v>45988</v>
      </c>
      <c r="F665" s="24">
        <v>1</v>
      </c>
      <c r="G665" s="98">
        <v>2618000</v>
      </c>
      <c r="H665" s="35">
        <f>+G665</f>
        <v>2618000</v>
      </c>
      <c r="I665" s="25">
        <v>1423500</v>
      </c>
      <c r="J665" s="35">
        <f>+H665/I665</f>
        <v>1.8391289076220583</v>
      </c>
    </row>
    <row r="666" spans="1:12" x14ac:dyDescent="0.2">
      <c r="A666" s="62"/>
      <c r="B666" s="26"/>
      <c r="C666" s="27"/>
      <c r="D666" s="27"/>
      <c r="E666" s="27"/>
      <c r="F666" s="28"/>
      <c r="G666" s="28"/>
      <c r="H666" s="28"/>
      <c r="I666" s="28"/>
      <c r="J666" s="35"/>
    </row>
    <row r="667" spans="1:12" x14ac:dyDescent="0.2">
      <c r="B667" s="1" t="s">
        <v>182</v>
      </c>
      <c r="C667" s="47" t="s">
        <v>519</v>
      </c>
      <c r="D667" s="48"/>
      <c r="E667" s="47" t="s">
        <v>520</v>
      </c>
      <c r="F667" s="49"/>
      <c r="G667" s="48"/>
      <c r="H667" s="50" t="s">
        <v>521</v>
      </c>
      <c r="I667" s="5"/>
    </row>
    <row r="668" spans="1:12" x14ac:dyDescent="0.2">
      <c r="B668" s="1" t="s">
        <v>147</v>
      </c>
      <c r="C668" s="47" t="s">
        <v>522</v>
      </c>
      <c r="D668" s="48"/>
      <c r="E668" s="47" t="s">
        <v>523</v>
      </c>
      <c r="F668" s="49"/>
      <c r="G668" s="48"/>
      <c r="H668" s="50" t="s">
        <v>524</v>
      </c>
      <c r="I668" s="5"/>
    </row>
    <row r="669" spans="1:12" x14ac:dyDescent="0.2">
      <c r="B669" s="1" t="s">
        <v>525</v>
      </c>
      <c r="C669" s="51" t="s">
        <v>526</v>
      </c>
      <c r="D669" s="52"/>
      <c r="E669" s="51" t="s">
        <v>527</v>
      </c>
      <c r="F669" s="53"/>
      <c r="G669" s="52"/>
      <c r="H669" s="46" t="s">
        <v>528</v>
      </c>
      <c r="I669" s="5"/>
    </row>
    <row r="670" spans="1:12" x14ac:dyDescent="0.2">
      <c r="B670" s="46" t="s">
        <v>456</v>
      </c>
      <c r="C670" s="54" t="s">
        <v>529</v>
      </c>
      <c r="D670" s="54"/>
      <c r="E670" s="133" t="s">
        <v>530</v>
      </c>
      <c r="F670" s="134"/>
      <c r="G670" s="135"/>
      <c r="H670" s="50" t="s">
        <v>531</v>
      </c>
      <c r="I670" s="5"/>
    </row>
    <row r="671" spans="1:12" x14ac:dyDescent="0.2">
      <c r="B671" s="46" t="s">
        <v>318</v>
      </c>
      <c r="C671" s="133" t="s">
        <v>532</v>
      </c>
      <c r="D671" s="135"/>
      <c r="E671" s="133" t="s">
        <v>533</v>
      </c>
      <c r="F671" s="134"/>
      <c r="G671" s="135"/>
      <c r="H671" s="50" t="s">
        <v>534</v>
      </c>
      <c r="I671" s="5"/>
    </row>
    <row r="672" spans="1:12" x14ac:dyDescent="0.2">
      <c r="B672" s="55" t="s">
        <v>535</v>
      </c>
      <c r="C672" s="56" t="s">
        <v>536</v>
      </c>
      <c r="D672" s="57"/>
      <c r="E672" s="136" t="s">
        <v>537</v>
      </c>
      <c r="F672" s="137"/>
      <c r="G672" s="138"/>
      <c r="H672" s="50" t="s">
        <v>538</v>
      </c>
      <c r="I672" s="5"/>
    </row>
    <row r="673" spans="1:9" x14ac:dyDescent="0.2">
      <c r="I673" s="5"/>
    </row>
    <row r="674" spans="1:9" x14ac:dyDescent="0.2">
      <c r="A674" s="65" t="s">
        <v>539</v>
      </c>
      <c r="I674" s="5"/>
    </row>
    <row r="678" spans="1:9" x14ac:dyDescent="0.2">
      <c r="B678" s="110"/>
    </row>
  </sheetData>
  <sheetProtection formatRows="0" insertColumns="0" selectLockedCells="1" selectUnlockedCells="1"/>
  <protectedRanges>
    <protectedRange sqref="G579 G581 G583 G585 G587 G589:G593 G597 G599 H613 H629 H641 G601:G666" name="Range3_2_1"/>
  </protectedRanges>
  <mergeCells count="209">
    <mergeCell ref="A1:J1"/>
    <mergeCell ref="C8:C9"/>
    <mergeCell ref="C10:C11"/>
    <mergeCell ref="D9:D11"/>
    <mergeCell ref="E9:E11"/>
    <mergeCell ref="F8:F9"/>
    <mergeCell ref="G8:G9"/>
    <mergeCell ref="A2:J2"/>
    <mergeCell ref="B58:B59"/>
    <mergeCell ref="J15:J17"/>
    <mergeCell ref="I15:I17"/>
    <mergeCell ref="J46:J47"/>
    <mergeCell ref="I55:I56"/>
    <mergeCell ref="J55:J56"/>
    <mergeCell ref="J49:J50"/>
    <mergeCell ref="I49:I50"/>
    <mergeCell ref="H55:H56"/>
    <mergeCell ref="A55:A56"/>
    <mergeCell ref="C55:C56"/>
    <mergeCell ref="D55:D56"/>
    <mergeCell ref="F52:F53"/>
    <mergeCell ref="A49:A50"/>
    <mergeCell ref="G52:G53"/>
    <mergeCell ref="A52:A53"/>
    <mergeCell ref="B106:B107"/>
    <mergeCell ref="B101:B104"/>
    <mergeCell ref="B43:B44"/>
    <mergeCell ref="B46:B47"/>
    <mergeCell ref="D92:D95"/>
    <mergeCell ref="G15:G17"/>
    <mergeCell ref="F55:F56"/>
    <mergeCell ref="G55:G56"/>
    <mergeCell ref="C49:C50"/>
    <mergeCell ref="D49:D50"/>
    <mergeCell ref="B97:B99"/>
    <mergeCell ref="E92:E95"/>
    <mergeCell ref="F92:F95"/>
    <mergeCell ref="G92:G95"/>
    <mergeCell ref="C89:C90"/>
    <mergeCell ref="D89:D90"/>
    <mergeCell ref="E89:E90"/>
    <mergeCell ref="C92:C95"/>
    <mergeCell ref="B89:B90"/>
    <mergeCell ref="H15:H17"/>
    <mergeCell ref="F97:F99"/>
    <mergeCell ref="A15:A17"/>
    <mergeCell ref="C15:C17"/>
    <mergeCell ref="D15:D17"/>
    <mergeCell ref="E15:E17"/>
    <mergeCell ref="F15:F17"/>
    <mergeCell ref="G97:G99"/>
    <mergeCell ref="B15:B17"/>
    <mergeCell ref="H52:H53"/>
    <mergeCell ref="H92:H95"/>
    <mergeCell ref="A89:A90"/>
    <mergeCell ref="A92:A95"/>
    <mergeCell ref="H89:H90"/>
    <mergeCell ref="C52:C53"/>
    <mergeCell ref="D52:D53"/>
    <mergeCell ref="E52:E53"/>
    <mergeCell ref="B49:B50"/>
    <mergeCell ref="B52:B53"/>
    <mergeCell ref="B55:B56"/>
    <mergeCell ref="E55:E56"/>
    <mergeCell ref="A46:A47"/>
    <mergeCell ref="C46:C47"/>
    <mergeCell ref="D46:D47"/>
    <mergeCell ref="J72:J73"/>
    <mergeCell ref="H72:H73"/>
    <mergeCell ref="A78:A80"/>
    <mergeCell ref="C78:C80"/>
    <mergeCell ref="D78:D80"/>
    <mergeCell ref="E78:E80"/>
    <mergeCell ref="H78:H80"/>
    <mergeCell ref="A86:A87"/>
    <mergeCell ref="C86:C87"/>
    <mergeCell ref="D86:D87"/>
    <mergeCell ref="E86:E87"/>
    <mergeCell ref="F86:F87"/>
    <mergeCell ref="G86:G87"/>
    <mergeCell ref="H86:H87"/>
    <mergeCell ref="F78:F80"/>
    <mergeCell ref="G78:G80"/>
    <mergeCell ref="B78:B80"/>
    <mergeCell ref="B86:B87"/>
    <mergeCell ref="J61:J62"/>
    <mergeCell ref="B61:B62"/>
    <mergeCell ref="D58:D59"/>
    <mergeCell ref="E58:E59"/>
    <mergeCell ref="H58:H59"/>
    <mergeCell ref="F58:F59"/>
    <mergeCell ref="G58:G59"/>
    <mergeCell ref="J68:J70"/>
    <mergeCell ref="J75:J76"/>
    <mergeCell ref="F68:F70"/>
    <mergeCell ref="H75:H76"/>
    <mergeCell ref="C72:C73"/>
    <mergeCell ref="D72:D73"/>
    <mergeCell ref="E72:E73"/>
    <mergeCell ref="F72:F73"/>
    <mergeCell ref="G72:G73"/>
    <mergeCell ref="B72:B73"/>
    <mergeCell ref="C75:C76"/>
    <mergeCell ref="D75:D76"/>
    <mergeCell ref="E75:E76"/>
    <mergeCell ref="B75:B76"/>
    <mergeCell ref="H68:H70"/>
    <mergeCell ref="C68:C70"/>
    <mergeCell ref="D68:D70"/>
    <mergeCell ref="A484:A485"/>
    <mergeCell ref="A61:A62"/>
    <mergeCell ref="C61:C62"/>
    <mergeCell ref="D61:D62"/>
    <mergeCell ref="E61:E62"/>
    <mergeCell ref="F61:F62"/>
    <mergeCell ref="G61:G62"/>
    <mergeCell ref="H61:H62"/>
    <mergeCell ref="A58:A59"/>
    <mergeCell ref="C58:C59"/>
    <mergeCell ref="G68:G70"/>
    <mergeCell ref="B68:B70"/>
    <mergeCell ref="F75:F76"/>
    <mergeCell ref="G75:G76"/>
    <mergeCell ref="F89:F90"/>
    <mergeCell ref="G89:G90"/>
    <mergeCell ref="A72:A73"/>
    <mergeCell ref="A75:A76"/>
    <mergeCell ref="A68:A70"/>
    <mergeCell ref="E68:E70"/>
    <mergeCell ref="F101:F104"/>
    <mergeCell ref="A97:A99"/>
    <mergeCell ref="C97:C99"/>
    <mergeCell ref="D97:D99"/>
    <mergeCell ref="A145:A146"/>
    <mergeCell ref="G101:G104"/>
    <mergeCell ref="I97:I99"/>
    <mergeCell ref="A106:A107"/>
    <mergeCell ref="C106:C107"/>
    <mergeCell ref="D106:D107"/>
    <mergeCell ref="E106:E107"/>
    <mergeCell ref="E46:E47"/>
    <mergeCell ref="E49:E50"/>
    <mergeCell ref="H46:H47"/>
    <mergeCell ref="F49:F50"/>
    <mergeCell ref="G49:G50"/>
    <mergeCell ref="H49:H50"/>
    <mergeCell ref="F46:F47"/>
    <mergeCell ref="G46:G47"/>
    <mergeCell ref="I61:I62"/>
    <mergeCell ref="E97:E99"/>
    <mergeCell ref="A101:A104"/>
    <mergeCell ref="C101:C104"/>
    <mergeCell ref="D101:D104"/>
    <mergeCell ref="B92:B95"/>
    <mergeCell ref="F106:F107"/>
    <mergeCell ref="H106:H107"/>
    <mergeCell ref="I106:I107"/>
    <mergeCell ref="E670:G670"/>
    <mergeCell ref="E671:G671"/>
    <mergeCell ref="C671:D671"/>
    <mergeCell ref="H101:H104"/>
    <mergeCell ref="I101:I104"/>
    <mergeCell ref="H97:H99"/>
    <mergeCell ref="J145:J146"/>
    <mergeCell ref="E672:G672"/>
    <mergeCell ref="E101:E104"/>
    <mergeCell ref="C145:C146"/>
    <mergeCell ref="D145:D146"/>
    <mergeCell ref="E145:E146"/>
    <mergeCell ref="F145:F146"/>
    <mergeCell ref="G145:G146"/>
    <mergeCell ref="H145:H146"/>
    <mergeCell ref="I145:I146"/>
    <mergeCell ref="J106:J107"/>
    <mergeCell ref="G106:G107"/>
    <mergeCell ref="J92:J95"/>
    <mergeCell ref="I92:I95"/>
    <mergeCell ref="J89:J90"/>
    <mergeCell ref="J78:J80"/>
    <mergeCell ref="I78:I80"/>
    <mergeCell ref="I86:I87"/>
    <mergeCell ref="J86:J87"/>
    <mergeCell ref="J101:J104"/>
    <mergeCell ref="J97:J99"/>
    <mergeCell ref="I89:I90"/>
    <mergeCell ref="A3:J3"/>
    <mergeCell ref="A4:J4"/>
    <mergeCell ref="A5:J5"/>
    <mergeCell ref="I43:I44"/>
    <mergeCell ref="I75:I76"/>
    <mergeCell ref="I72:I73"/>
    <mergeCell ref="I68:I70"/>
    <mergeCell ref="J52:J53"/>
    <mergeCell ref="I52:I53"/>
    <mergeCell ref="I46:I47"/>
    <mergeCell ref="J43:J44"/>
    <mergeCell ref="J58:J59"/>
    <mergeCell ref="I58:I59"/>
    <mergeCell ref="F43:F44"/>
    <mergeCell ref="G43:G44"/>
    <mergeCell ref="A6:J6"/>
    <mergeCell ref="A8:A11"/>
    <mergeCell ref="B8:B11"/>
    <mergeCell ref="D8:E8"/>
    <mergeCell ref="A43:A44"/>
    <mergeCell ref="C43:C44"/>
    <mergeCell ref="D43:D44"/>
    <mergeCell ref="E43:E44"/>
    <mergeCell ref="H43:H44"/>
  </mergeCells>
  <phoneticPr fontId="3" type="noConversion"/>
  <pageMargins left="0.7" right="0.7" top="0.75" bottom="0.75" header="0.3" footer="0.3"/>
  <pageSetup scale="63" fitToHeight="0" orientation="landscape" r:id="rId1"/>
  <ignoredErrors>
    <ignoredError sqref="E106 E92" twoDigitTextYea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36FE8F796DC34EAA64F75BC6D2FBB7" ma:contentTypeVersion="15" ma:contentTypeDescription="Crear nuevo documento." ma:contentTypeScope="" ma:versionID="2dc4edb2869fbdff4246159ee4a0d08d">
  <xsd:schema xmlns:xsd="http://www.w3.org/2001/XMLSchema" xmlns:xs="http://www.w3.org/2001/XMLSchema" xmlns:p="http://schemas.microsoft.com/office/2006/metadata/properties" xmlns:ns2="f00b3fc3-729e-4f33-9ae4-b58e4eee0c4d" xmlns:ns3="d956df82-a7bd-4a19-99f3-f17f5723f9de" targetNamespace="http://schemas.microsoft.com/office/2006/metadata/properties" ma:root="true" ma:fieldsID="6527bde6a2d07c6d912a1d2c357f8f9e" ns2:_="" ns3:_="">
    <xsd:import namespace="f00b3fc3-729e-4f33-9ae4-b58e4eee0c4d"/>
    <xsd:import namespace="d956df82-a7bd-4a19-99f3-f17f5723f9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b3fc3-729e-4f33-9ae4-b58e4eee0c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846c85d5-cce2-4018-ae01-1f00e07b0c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56df82-a7bd-4a19-99f3-f17f5723f9d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28fd5af-9f34-4acf-a866-cf534011e42d}" ma:internalName="TaxCatchAll" ma:showField="CatchAllData" ma:web="d956df82-a7bd-4a19-99f3-f17f5723f9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956df82-a7bd-4a19-99f3-f17f5723f9de" xsi:nil="true"/>
    <lcf76f155ced4ddcb4097134ff3c332f xmlns="f00b3fc3-729e-4f33-9ae4-b58e4eee0c4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1716C8-F3F0-437F-B265-54A086A45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b3fc3-729e-4f33-9ae4-b58e4eee0c4d"/>
    <ds:schemaRef ds:uri="d956df82-a7bd-4a19-99f3-f17f5723f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07D101-9B87-4005-BC78-EA8C6549AA95}">
  <ds:schemaRefs>
    <ds:schemaRef ds:uri="http://schemas.microsoft.com/sharepoint/v3/contenttype/forms"/>
  </ds:schemaRefs>
</ds:datastoreItem>
</file>

<file path=customXml/itemProps3.xml><?xml version="1.0" encoding="utf-8"?>
<ds:datastoreItem xmlns:ds="http://schemas.openxmlformats.org/officeDocument/2006/customXml" ds:itemID="{1C74BF5C-55A3-4E4A-A757-1AB50EA8E029}">
  <ds:schemaRefs>
    <ds:schemaRef ds:uri="http://schemas.microsoft.com/office/2006/metadata/properties"/>
    <ds:schemaRef ds:uri="http://schemas.microsoft.com/office/infopath/2007/PartnerControls"/>
    <ds:schemaRef ds:uri="d956df82-a7bd-4a19-99f3-f17f5723f9de"/>
    <ds:schemaRef ds:uri="f00b3fc3-729e-4f33-9ae4-b58e4eee0c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 GENERAL NACIONAL</vt:lpstr>
      <vt:lpstr>'CUADRO GENERAL NACIONAL'!Área_de_impresión</vt:lpstr>
      <vt:lpstr>'CUADRO GENERAL NACIONAL'!Títulos_a_imprimir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ARMANDO CAMPUZANO</dc:creator>
  <cp:keywords/>
  <dc:description/>
  <cp:lastModifiedBy>PC</cp:lastModifiedBy>
  <cp:revision/>
  <dcterms:created xsi:type="dcterms:W3CDTF">2004-07-27T16:45:17Z</dcterms:created>
  <dcterms:modified xsi:type="dcterms:W3CDTF">2026-02-07T20:20:19Z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0x0101004236FE8F796DC34EAA64F75BC6D2FBB7</vt:lpwstr>
  </property>
  <property fmtid="{D5CDD505-2E9C-101B-9397-08002B2CF9AE}" pid="3" name="MediaServiceImageTags">
    <vt:lpwstr/>
  </property>
</Properties>
</file>